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495" windowWidth="19200" windowHeight="11760" tabRatio="724"/>
  </bookViews>
  <sheets>
    <sheet name="A - Gmina, jednostki org., TPPT" sheetId="13" r:id="rId1"/>
    <sheet name="B - Spółki miejskie" sheetId="17" r:id="rId2"/>
    <sheet name="C - Ankieta" sheetId="1" r:id="rId3"/>
    <sheet name="D - Bydynki, budowle" sheetId="2" r:id="rId4"/>
    <sheet name="E - Sieci, instalacje, drogi" sheetId="10" r:id="rId5"/>
    <sheet name="F - Środki trwałe" sheetId="3" r:id="rId6"/>
    <sheet name="G - Elektronika" sheetId="4" r:id="rId7"/>
    <sheet name="H - Maszyny, Urządzenia" sheetId="8" r:id="rId8"/>
    <sheet name="I - Inne składniki majątku" sheetId="12" r:id="rId9"/>
    <sheet name="J - Gotówka" sheetId="6" r:id="rId10"/>
    <sheet name="K - NNW OSP" sheetId="7" r:id="rId11"/>
    <sheet name="L - Zasoby Muzeum" sheetId="15" r:id="rId12"/>
    <sheet name="M - Cmentarze" sheetId="16" r:id="rId13"/>
  </sheets>
  <definedNames>
    <definedName name="_xlnm.Print_Area" localSheetId="6">'G - Elektronika'!$B$9:$F$10</definedName>
  </definedNames>
  <calcPr calcId="12451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012" i="4"/>
  <c r="F2011"/>
  <c r="F2010"/>
  <c r="F1512"/>
  <c r="F1511"/>
  <c r="F1536"/>
  <c r="F1535"/>
  <c r="F1534"/>
  <c r="F1549"/>
  <c r="F1548"/>
  <c r="F1556"/>
  <c r="F1555"/>
  <c r="F1844"/>
  <c r="F1843"/>
  <c r="F1858"/>
  <c r="F1857"/>
  <c r="F1940"/>
  <c r="F1939"/>
  <c r="F1961"/>
  <c r="F1960"/>
  <c r="F1966"/>
  <c r="F1967"/>
  <c r="F1972"/>
  <c r="F2001"/>
  <c r="F2000"/>
  <c r="F2008"/>
  <c r="F2007"/>
  <c r="H152" i="8"/>
  <c r="E73" i="3" l="1"/>
  <c r="E71"/>
  <c r="H853" i="15"/>
  <c r="E67" i="3"/>
  <c r="E55"/>
  <c r="E63" s="1"/>
  <c r="E154" i="12"/>
  <c r="E149"/>
  <c r="E145"/>
  <c r="E135"/>
  <c r="E113"/>
  <c r="E83"/>
  <c r="E76"/>
  <c r="E70"/>
  <c r="E61"/>
  <c r="E45"/>
  <c r="E42"/>
  <c r="E33"/>
  <c r="E28"/>
  <c r="E17"/>
  <c r="H161" i="8"/>
  <c r="H150"/>
  <c r="H146"/>
  <c r="H125"/>
  <c r="H118"/>
  <c r="H98"/>
  <c r="H82"/>
  <c r="H79"/>
  <c r="H73"/>
  <c r="H59"/>
  <c r="H46"/>
  <c r="H39"/>
  <c r="H34"/>
  <c r="H27"/>
  <c r="H17"/>
  <c r="H580" i="2"/>
  <c r="H551"/>
  <c r="H15"/>
  <c r="H20"/>
  <c r="H33"/>
  <c r="H38"/>
  <c r="H42"/>
  <c r="H74"/>
  <c r="H137"/>
  <c r="H145"/>
  <c r="H164"/>
  <c r="H171"/>
  <c r="H183"/>
  <c r="H192"/>
  <c r="H199"/>
  <c r="H205"/>
  <c r="H211"/>
  <c r="H221"/>
  <c r="H229"/>
  <c r="H232"/>
  <c r="H435"/>
  <c r="H482"/>
  <c r="H486"/>
  <c r="H493"/>
  <c r="H500"/>
  <c r="H505"/>
  <c r="H510"/>
  <c r="H515"/>
  <c r="H523"/>
  <c r="H526"/>
  <c r="H534"/>
  <c r="H542"/>
  <c r="E2146" i="12"/>
  <c r="E2097"/>
  <c r="E2089"/>
  <c r="E2080"/>
  <c r="E2070"/>
  <c r="E2055"/>
  <c r="E2010"/>
  <c r="E1319"/>
  <c r="E1315"/>
  <c r="E1310"/>
  <c r="E1300"/>
  <c r="E1296"/>
  <c r="E1288"/>
  <c r="E1285"/>
  <c r="E1281"/>
  <c r="E1238"/>
  <c r="E1118"/>
  <c r="E1114"/>
  <c r="E1075"/>
  <c r="E1071"/>
  <c r="E892"/>
  <c r="E805"/>
  <c r="E747"/>
  <c r="E737"/>
  <c r="E291"/>
  <c r="E259"/>
  <c r="E251"/>
  <c r="E247"/>
  <c r="E203"/>
  <c r="E190"/>
  <c r="E175"/>
  <c r="E104"/>
  <c r="E100"/>
  <c r="E89"/>
  <c r="F582" i="4"/>
  <c r="H867" i="15"/>
  <c r="F1082" i="4"/>
  <c r="H237" i="8"/>
  <c r="F2047" i="4"/>
  <c r="F2046"/>
  <c r="E72" i="3"/>
  <c r="E108" i="10"/>
  <c r="E51"/>
  <c r="E26"/>
  <c r="E36"/>
  <c r="E123"/>
  <c r="E139"/>
  <c r="H561" i="2"/>
  <c r="H203" i="8" l="1"/>
  <c r="I181"/>
  <c r="F2037" i="4"/>
  <c r="E88" i="10"/>
  <c r="F272" i="4" l="1"/>
  <c r="F271"/>
  <c r="F1083"/>
  <c r="F1085"/>
  <c r="F1084"/>
  <c r="H545" i="2"/>
  <c r="F1122" i="4" l="1"/>
  <c r="F1121"/>
  <c r="F1513" l="1"/>
  <c r="F1445" l="1"/>
  <c r="F1444"/>
  <c r="E246" i="12" l="1"/>
  <c r="E245"/>
  <c r="E242"/>
  <c r="E241"/>
  <c r="E240"/>
  <c r="E234"/>
  <c r="E232"/>
  <c r="E224"/>
  <c r="E223"/>
  <c r="E218"/>
  <c r="E215"/>
  <c r="E214"/>
  <c r="E213"/>
  <c r="E208"/>
  <c r="E206"/>
  <c r="F752" i="4"/>
  <c r="F749"/>
  <c r="F750"/>
  <c r="F748"/>
  <c r="F747"/>
  <c r="F745"/>
  <c r="F746"/>
  <c r="F743"/>
  <c r="F740"/>
  <c r="F738"/>
  <c r="F736"/>
  <c r="F732"/>
  <c r="F729"/>
  <c r="F725"/>
  <c r="F724"/>
  <c r="F723"/>
  <c r="F754" s="1"/>
  <c r="F722"/>
  <c r="F721"/>
  <c r="F753" l="1"/>
  <c r="F583"/>
  <c r="F800" l="1"/>
  <c r="F799"/>
  <c r="F715" l="1"/>
  <c r="F714"/>
  <c r="F669" l="1"/>
  <c r="F668"/>
  <c r="F667"/>
  <c r="F636" l="1"/>
  <c r="F635"/>
  <c r="F1152" l="1"/>
  <c r="F1151"/>
  <c r="E756" i="12" l="1"/>
  <c r="F570" i="4"/>
  <c r="F569"/>
  <c r="F418" l="1"/>
  <c r="F445" l="1"/>
  <c r="F433" l="1"/>
  <c r="F432"/>
  <c r="F412" l="1"/>
  <c r="F411"/>
  <c r="F404" l="1"/>
  <c r="F405"/>
  <c r="F391" l="1"/>
  <c r="F390"/>
  <c r="F378" l="1"/>
  <c r="F377"/>
  <c r="F362" l="1"/>
  <c r="F361"/>
  <c r="F355" l="1"/>
  <c r="F354"/>
  <c r="F345" l="1"/>
  <c r="F344"/>
  <c r="F339" l="1"/>
  <c r="F163" l="1"/>
  <c r="F162"/>
  <c r="F328" l="1"/>
  <c r="F327"/>
  <c r="F322" l="1"/>
  <c r="F317" l="1"/>
  <c r="F314" l="1"/>
  <c r="F309" l="1"/>
  <c r="F102" l="1"/>
  <c r="F95" l="1"/>
  <c r="F96"/>
  <c r="F63" l="1"/>
  <c r="F62"/>
  <c r="F187" l="1"/>
  <c r="F186"/>
  <c r="F370" l="1"/>
  <c r="F369"/>
  <c r="F617" l="1"/>
  <c r="F616"/>
  <c r="F615"/>
  <c r="F461"/>
  <c r="F460"/>
  <c r="F471"/>
  <c r="F470"/>
  <c r="F442"/>
  <c r="F441"/>
  <c r="F305"/>
  <c r="F304"/>
  <c r="F303"/>
  <c r="F838"/>
  <c r="F837"/>
  <c r="H214" i="2" l="1"/>
  <c r="H160"/>
  <c r="H155"/>
  <c r="H150"/>
  <c r="H140"/>
  <c r="H132"/>
  <c r="H126"/>
  <c r="H120"/>
  <c r="H117"/>
  <c r="H114"/>
  <c r="H107"/>
  <c r="H103"/>
  <c r="H100"/>
  <c r="H96"/>
  <c r="H93"/>
  <c r="H89"/>
  <c r="H86"/>
  <c r="H82"/>
  <c r="H79"/>
  <c r="F2026" i="4"/>
  <c r="F419"/>
  <c r="F381"/>
  <c r="F310"/>
  <c r="H235" i="2" l="1"/>
  <c r="H404" l="1"/>
  <c r="E750" i="12" l="1"/>
  <c r="H386" i="2" l="1"/>
  <c r="H385"/>
  <c r="H384"/>
  <c r="H383"/>
  <c r="H382"/>
  <c r="H381"/>
  <c r="H380"/>
  <c r="H379"/>
  <c r="H378"/>
  <c r="H377"/>
  <c r="H376"/>
  <c r="H375"/>
  <c r="H374"/>
  <c r="H373"/>
  <c r="H372"/>
  <c r="H371"/>
  <c r="H370"/>
  <c r="H369"/>
  <c r="H368"/>
  <c r="H367"/>
  <c r="H366"/>
  <c r="H365"/>
  <c r="H364"/>
  <c r="H363"/>
  <c r="H362"/>
  <c r="H361"/>
  <c r="H360"/>
  <c r="H359"/>
  <c r="H358"/>
  <c r="H357"/>
  <c r="H356"/>
  <c r="H355"/>
  <c r="H354"/>
  <c r="H353"/>
  <c r="H352"/>
  <c r="H544" s="1"/>
  <c r="E120" i="10" l="1"/>
  <c r="E753" i="12"/>
  <c r="E13" i="10"/>
</calcChain>
</file>

<file path=xl/sharedStrings.xml><?xml version="1.0" encoding="utf-8"?>
<sst xmlns="http://schemas.openxmlformats.org/spreadsheetml/2006/main" count="14719" uniqueCount="5680">
  <si>
    <t>Lp.</t>
  </si>
  <si>
    <t>Nazwa jednostki organizacyjnej</t>
  </si>
  <si>
    <t>Adres</t>
  </si>
  <si>
    <t>Inne lokalizacje prowadzenia działalności</t>
  </si>
  <si>
    <t>EKD/PKD</t>
  </si>
  <si>
    <t>REGON</t>
  </si>
  <si>
    <t>NIP</t>
  </si>
  <si>
    <t>Adres lokalizacji</t>
  </si>
  <si>
    <t>Maksymalny dzienny stan wartości pieniężnych przechowywanych poza godzinami pracy</t>
  </si>
  <si>
    <t>Nazwa maszyny (urządzenia)</t>
  </si>
  <si>
    <t>Numer seryjny</t>
  </si>
  <si>
    <t>Moc znamionowa, wydajność, ciśnienie</t>
  </si>
  <si>
    <t>Producent</t>
  </si>
  <si>
    <t>Wartość</t>
  </si>
  <si>
    <t>-</t>
  </si>
  <si>
    <t>867-19-74-377</t>
  </si>
  <si>
    <t>ckp_tbg@poczta.onet.pl</t>
  </si>
  <si>
    <t>budynek warsztatowo-dydaktyczny</t>
  </si>
  <si>
    <t>oświatowo-dydaktyczny</t>
  </si>
  <si>
    <t>TAK</t>
  </si>
  <si>
    <t>tak</t>
  </si>
  <si>
    <t>stropodach z panwiowych płyt żelbetonowych; nad częścią administracyjną płyta kanałowa żerańska</t>
  </si>
  <si>
    <t>cegła pustak</t>
  </si>
  <si>
    <t>stropodach betonowy</t>
  </si>
  <si>
    <t xml:space="preserve">stropodach pokrycie papą termozgrzewalną </t>
  </si>
  <si>
    <t>Notebook Asus K50</t>
  </si>
  <si>
    <r>
      <t>Informacja o przeznaczeniu budynku/ budowli</t>
    </r>
    <r>
      <rPr>
        <sz val="10"/>
        <color indexed="8"/>
        <rFont val="Calibri"/>
        <family val="2"/>
        <charset val="238"/>
      </rPr>
      <t/>
    </r>
  </si>
  <si>
    <r>
      <t>Zabezpieczenia p-poż i przeciw kradzieżowe</t>
    </r>
    <r>
      <rPr>
        <i/>
        <sz val="10"/>
        <color indexed="8"/>
        <rFont val="Calibri"/>
        <family val="2"/>
        <charset val="238"/>
      </rPr>
      <t xml:space="preserve">  </t>
    </r>
    <r>
      <rPr>
        <sz val="10"/>
        <color indexed="8"/>
        <rFont val="Calibri"/>
        <family val="2"/>
        <charset val="238"/>
      </rPr>
      <t xml:space="preserve">    </t>
    </r>
    <r>
      <rPr>
        <b/>
        <sz val="10"/>
        <color indexed="8"/>
        <rFont val="Calibri"/>
        <family val="2"/>
        <charset val="238"/>
      </rPr>
      <t xml:space="preserve">                            </t>
    </r>
  </si>
  <si>
    <t>dach i pokrycie</t>
  </si>
  <si>
    <t xml:space="preserve">stropy </t>
  </si>
  <si>
    <t>mury</t>
  </si>
  <si>
    <t>Stacjonarny / Przenośny</t>
  </si>
  <si>
    <t>S</t>
  </si>
  <si>
    <t>P</t>
  </si>
  <si>
    <t>Rok 
produkcji</t>
  </si>
  <si>
    <t>Maksymalny dzienny stan wartości pieniężnych przechowywanych 
w godzinach pracy</t>
  </si>
  <si>
    <t>Maksymalna wysokość przewożonych wartości 
pieniężnych</t>
  </si>
  <si>
    <t>Nazwa jednostki OSP</t>
  </si>
  <si>
    <t>Dom Pomocy Społecznej</t>
  </si>
  <si>
    <t>867-10-35-171</t>
  </si>
  <si>
    <t>dpstbg@wp.pl</t>
  </si>
  <si>
    <t>ul. Kurasia 7
39-400 Tarnobrzeg</t>
  </si>
  <si>
    <t>ul. Kopernika 5
39-400 Tarnobrzeg</t>
  </si>
  <si>
    <t>Nauczyciele</t>
  </si>
  <si>
    <t>Pozostali</t>
  </si>
  <si>
    <t xml:space="preserve">Liczba pracowników                                                 </t>
  </si>
  <si>
    <t>mieszkalny</t>
  </si>
  <si>
    <t>cegła</t>
  </si>
  <si>
    <t>betonowy</t>
  </si>
  <si>
    <t>budynek garaży</t>
  </si>
  <si>
    <t>budynek magazynów</t>
  </si>
  <si>
    <t>NIE</t>
  </si>
  <si>
    <r>
      <t xml:space="preserve">Wartość księgowa brutto 
</t>
    </r>
    <r>
      <rPr>
        <sz val="10"/>
        <rFont val="Calibri"/>
        <family val="2"/>
        <charset val="238"/>
      </rPr>
      <t>(łączna wartość środków)</t>
    </r>
  </si>
  <si>
    <t>ul. Kurasia 7                   39-400 Tarnobrzeg</t>
  </si>
  <si>
    <t xml:space="preserve">ul. Jachowicza 4
39-400 Tarnobrzeg </t>
  </si>
  <si>
    <t xml:space="preserve">Budynek szkoły nr 1 </t>
  </si>
  <si>
    <t>działalność edukacyjna</t>
  </si>
  <si>
    <t>Łącznik</t>
  </si>
  <si>
    <t>3 gaśnice proszkowe, monitoring - 2 kamery, 6 okien okratowanych, 4 zamki w drzwiach wejściowych</t>
  </si>
  <si>
    <t>Budynek szkoły nr 2</t>
  </si>
  <si>
    <t>Sala gimnastyczna</t>
  </si>
  <si>
    <t xml:space="preserve">1 zamek w dzrzwiach wejściowych </t>
  </si>
  <si>
    <t>Magazyny</t>
  </si>
  <si>
    <t>4 kłódki na dzrwiach wejściowych</t>
  </si>
  <si>
    <t>cegła pełna</t>
  </si>
  <si>
    <t xml:space="preserve">strop Kleina </t>
  </si>
  <si>
    <t>betonowy pokryty papą</t>
  </si>
  <si>
    <t>cegła kratówka</t>
  </si>
  <si>
    <t>DZ-3</t>
  </si>
  <si>
    <t>Ackermana</t>
  </si>
  <si>
    <t>betonowe</t>
  </si>
  <si>
    <t xml:space="preserve">ul. Kopernika 5
39-400 Tarnobrzeg </t>
  </si>
  <si>
    <t xml:space="preserve">Budynek szkolny </t>
  </si>
  <si>
    <t xml:space="preserve">oświatowa </t>
  </si>
  <si>
    <t>wielka płyta</t>
  </si>
  <si>
    <t>konstrukcja betonowa, papa</t>
  </si>
  <si>
    <t>ul. Dekutowskiego 17
39-400 Tarnobrzeg</t>
  </si>
  <si>
    <t>Boisko sportowe</t>
  </si>
  <si>
    <t>867-10-23-156</t>
  </si>
  <si>
    <t>beton, papa</t>
  </si>
  <si>
    <t>dydaktyczny</t>
  </si>
  <si>
    <t>cegła / suporex</t>
  </si>
  <si>
    <t>Liceum Ogólnokształcące im. Mikołaja Kopernika</t>
  </si>
  <si>
    <t>Radiomagnetofon SONY</t>
  </si>
  <si>
    <t>konstrukcja betonowa, 
papa, blacha</t>
  </si>
  <si>
    <t>ul. Jachowicza 13 
39-400 Tarnobrzeg</t>
  </si>
  <si>
    <t>867-10-23-185</t>
  </si>
  <si>
    <t>biblioteka@mbp.tarnobrzeg.pl</t>
  </si>
  <si>
    <t xml:space="preserve">ul. Szeroka 13
39-400 Tarnobrzeg, </t>
  </si>
  <si>
    <t>Budynek Filii nr 1</t>
  </si>
  <si>
    <t>żelbetowe</t>
  </si>
  <si>
    <t>Skaner</t>
  </si>
  <si>
    <t xml:space="preserve">ul. Szeroka 13
39-400 Tarnobrzeg </t>
  </si>
  <si>
    <t>Miejska Biblioteka Publiczna im. dr. Michała Marczaka</t>
  </si>
  <si>
    <t>biuroobslugi@moze.tarnobrzeg.pl</t>
  </si>
  <si>
    <t>ul. Kościuszki 30, 
39-400 Tarnobrzeg</t>
  </si>
  <si>
    <t>Niszczarka</t>
  </si>
  <si>
    <t>Komputer</t>
  </si>
  <si>
    <t>Drukarka</t>
  </si>
  <si>
    <t>Miejski Ośrodek Sportu i Rekreacji im. Alfreda Freyera</t>
  </si>
  <si>
    <t>Kryty basen</t>
  </si>
  <si>
    <t>pływalnia</t>
  </si>
  <si>
    <t>Budynek kotłowni</t>
  </si>
  <si>
    <t>kotłowania</t>
  </si>
  <si>
    <t>Pawilon szatniowy</t>
  </si>
  <si>
    <t>sklep</t>
  </si>
  <si>
    <t>Pawilon sportowy</t>
  </si>
  <si>
    <t>Skate Park</t>
  </si>
  <si>
    <t>Miasteczko Ruchu Drogowego</t>
  </si>
  <si>
    <t>stadion</t>
  </si>
  <si>
    <t>Euroboisko z budynkiem na zaplecze sportowe – użyczenie</t>
  </si>
  <si>
    <t xml:space="preserve">boisko </t>
  </si>
  <si>
    <t>papa</t>
  </si>
  <si>
    <t>termozgrzewalne, papa</t>
  </si>
  <si>
    <t>płyta, cegła</t>
  </si>
  <si>
    <t>Kompleks boisk sportowych</t>
  </si>
  <si>
    <t>Budowle - Stadion</t>
  </si>
  <si>
    <t>sala gimnastyczna</t>
  </si>
  <si>
    <t>hala widowiskowa</t>
  </si>
  <si>
    <t>ul. Niepodlegości 2
39-400 Tarnobrzeg</t>
  </si>
  <si>
    <t>ul. Przy Zalewie 1
39-400 Tarnobrzeg</t>
  </si>
  <si>
    <t>ul. Dąbrowskiej
39-400 Tarnobrzeg</t>
  </si>
  <si>
    <t>ul. Zwierzyniecka
39-400 Tarnobrzeg</t>
  </si>
  <si>
    <t>Zestaw komputerowy</t>
  </si>
  <si>
    <t>Kopiarka</t>
  </si>
  <si>
    <t xml:space="preserve">Komputer </t>
  </si>
  <si>
    <t>Notebook</t>
  </si>
  <si>
    <t>ul. Niepodległości 2
39-400 Tarnobrzeg</t>
  </si>
  <si>
    <t>Muzeum Historyczne Miasta Tarnobrzega</t>
  </si>
  <si>
    <t xml:space="preserve">ul. Pawłowskiego 14
39-400 Tarnobrzeg </t>
  </si>
  <si>
    <t>867-15-37-607</t>
  </si>
  <si>
    <t>mhmt@onet.pl</t>
  </si>
  <si>
    <t>867-00-09-361</t>
  </si>
  <si>
    <t>Spichlerz</t>
  </si>
  <si>
    <t>wpisany do rejestru zabytków</t>
  </si>
  <si>
    <t>Ogrodzenie</t>
  </si>
  <si>
    <t>drewniany</t>
  </si>
  <si>
    <t>konstrukcja drewniana, 
pokrycie – dachówka</t>
  </si>
  <si>
    <t>Zespół komputerowy</t>
  </si>
  <si>
    <t>Kserokopiarka</t>
  </si>
  <si>
    <t>Drukarka laserowa</t>
  </si>
  <si>
    <t>telewizor</t>
  </si>
  <si>
    <t>ul.Dzikowska
39-400 Tarnobrzeg</t>
  </si>
  <si>
    <t>867-000-76-81</t>
  </si>
  <si>
    <t>Garaż</t>
  </si>
  <si>
    <t>pustak</t>
  </si>
  <si>
    <t>blacha</t>
  </si>
  <si>
    <t>Motopompa pływająca</t>
  </si>
  <si>
    <t>Honda</t>
  </si>
  <si>
    <t xml:space="preserve">Motopompa </t>
  </si>
  <si>
    <t xml:space="preserve">Agregat Prądotwórczy </t>
  </si>
  <si>
    <t>280IE-A/MHBA</t>
  </si>
  <si>
    <t>GEKA</t>
  </si>
  <si>
    <t xml:space="preserve">Piła do drewna Stihl </t>
  </si>
  <si>
    <t>Remiza</t>
  </si>
  <si>
    <t>Magazyn OC</t>
  </si>
  <si>
    <t>ul. Strażacka 5</t>
  </si>
  <si>
    <t>ul. Św. Barbary 1</t>
  </si>
  <si>
    <t>Cegła</t>
  </si>
  <si>
    <t>Beton</t>
  </si>
  <si>
    <t>Dachówka</t>
  </si>
  <si>
    <t>Pustak</t>
  </si>
  <si>
    <t>Drewniany</t>
  </si>
  <si>
    <t>Eternit</t>
  </si>
  <si>
    <t>Monitoring wizyjny</t>
  </si>
  <si>
    <t>System Selektywny powiadamiania</t>
  </si>
  <si>
    <t>Kamery bezprzewodowe zewnętrzne</t>
  </si>
  <si>
    <t>Rejestrator</t>
  </si>
  <si>
    <t>Monitor</t>
  </si>
  <si>
    <t>TOHATSU</t>
  </si>
  <si>
    <t>WACJ1109916</t>
  </si>
  <si>
    <t>HONDA</t>
  </si>
  <si>
    <t>Agregat prądotwórczy</t>
  </si>
  <si>
    <t>Geko</t>
  </si>
  <si>
    <t>B2380</t>
  </si>
  <si>
    <t>agregat prądotwórczy</t>
  </si>
  <si>
    <t>Zestaw Ratownictwa Weber</t>
  </si>
  <si>
    <t>WEBER</t>
  </si>
  <si>
    <t>Pompa WT 30 X</t>
  </si>
  <si>
    <t>Strażnica  OSP</t>
  </si>
  <si>
    <t>Suporex</t>
  </si>
  <si>
    <t>beton</t>
  </si>
  <si>
    <t>Drewniana, blacha</t>
  </si>
  <si>
    <t>Agregat Prądotwórczy</t>
  </si>
  <si>
    <t>2,2 kW</t>
  </si>
  <si>
    <t>Motopompa Szlamowa</t>
  </si>
  <si>
    <t>1096 l/min</t>
  </si>
  <si>
    <t>Piła do drewna</t>
  </si>
  <si>
    <t>Wiata</t>
  </si>
  <si>
    <t>Podwieszany</t>
  </si>
  <si>
    <t>Stalowa, blacha</t>
  </si>
  <si>
    <t>Stal</t>
  </si>
  <si>
    <t>Sprzęt nagłośniający</t>
  </si>
  <si>
    <t>1210 l/min</t>
  </si>
  <si>
    <t>Motopompa Pływająca</t>
  </si>
  <si>
    <t>1200 l/min</t>
  </si>
  <si>
    <t>Pilarka do drewna</t>
  </si>
  <si>
    <t xml:space="preserve">Myjka Ciśnieniowa </t>
  </si>
  <si>
    <t>Ochotnicza Straż Pożarna os. Nagnajów</t>
  </si>
  <si>
    <t>ul. Ocicka 89
39-400 Tarnobrzeg</t>
  </si>
  <si>
    <t>Suporex, cegła</t>
  </si>
  <si>
    <t>drewniana, blacha</t>
  </si>
  <si>
    <t>1640 l/min</t>
  </si>
  <si>
    <t>2,5 kW</t>
  </si>
  <si>
    <t>GEKO</t>
  </si>
  <si>
    <t>3,0 kW</t>
  </si>
  <si>
    <t>FOGO</t>
  </si>
  <si>
    <t>ul. Mała b/n
39-400 Tarnobrzeg</t>
  </si>
  <si>
    <t>ul. G.J.Bema 133
39-400 Tarnobrzeg</t>
  </si>
  <si>
    <t>867-20-15-006</t>
  </si>
  <si>
    <t>pustak, cegła</t>
  </si>
  <si>
    <t>drewniana, blachodachówka</t>
  </si>
  <si>
    <t>Ochotnicza Straż Pożarna Tarnobrzeg os. Sobów</t>
  </si>
  <si>
    <t xml:space="preserve">Telewizor </t>
  </si>
  <si>
    <t>DVD</t>
  </si>
  <si>
    <t xml:space="preserve">Żutnik multimedialny </t>
  </si>
  <si>
    <t xml:space="preserve">Sprzet nagłasniajacy </t>
  </si>
  <si>
    <t xml:space="preserve">Klimatyzacja </t>
  </si>
  <si>
    <t>System selektywnego wywoływania</t>
  </si>
  <si>
    <t>Laptop</t>
  </si>
  <si>
    <t xml:space="preserve">radiostacje nasobne 3 szt </t>
  </si>
  <si>
    <t xml:space="preserve">radoistacja stacjonarna 1 szt </t>
  </si>
  <si>
    <t>Motopompa</t>
  </si>
  <si>
    <t>2665AX</t>
  </si>
  <si>
    <t>Tohatsu</t>
  </si>
  <si>
    <t>Turbowentylator</t>
  </si>
  <si>
    <t>MT224/0675</t>
  </si>
  <si>
    <t>Easy Pow Air</t>
  </si>
  <si>
    <t>Motopompa WT-40X</t>
  </si>
  <si>
    <t>WACJ-11158-74</t>
  </si>
  <si>
    <t>WACJ4138717</t>
  </si>
  <si>
    <t>Sprzęt hydrauliczny</t>
  </si>
  <si>
    <t>Holmatro</t>
  </si>
  <si>
    <t>piła do betonu i stali</t>
  </si>
  <si>
    <t>Motopompa szlamowa</t>
  </si>
  <si>
    <t>SSW 80</t>
  </si>
  <si>
    <t>3,1 kW</t>
  </si>
  <si>
    <t>KTH 80</t>
  </si>
  <si>
    <t>Motopompa tohatsu</t>
  </si>
  <si>
    <t>1600 l/min</t>
  </si>
  <si>
    <t>Motopompa Zigler</t>
  </si>
  <si>
    <t>zigler</t>
  </si>
  <si>
    <t>ul. Pietaka 23
39-400 Tarnobrzeg</t>
  </si>
  <si>
    <t>ospwielowies@gmail.com</t>
  </si>
  <si>
    <t xml:space="preserve">Podkaszarka </t>
  </si>
  <si>
    <t>Pompa szlamowa</t>
  </si>
  <si>
    <t>PS-50</t>
  </si>
  <si>
    <t>400 l/min</t>
  </si>
  <si>
    <t>Białogon</t>
  </si>
  <si>
    <t>Pompa pływająca</t>
  </si>
  <si>
    <t>Posejdon</t>
  </si>
  <si>
    <t>Kompresor</t>
  </si>
  <si>
    <t>3,5 kW</t>
  </si>
  <si>
    <t>Prostownik</t>
  </si>
  <si>
    <t>rozruchowy</t>
  </si>
  <si>
    <t>BESTER</t>
  </si>
  <si>
    <t>Wt-40X</t>
  </si>
  <si>
    <t>1560 l/min</t>
  </si>
  <si>
    <t>Zestaw narzędzi LUCAS</t>
  </si>
  <si>
    <t>LUCAS</t>
  </si>
  <si>
    <t>WT-30X</t>
  </si>
  <si>
    <t>Wentylator oddymiający</t>
  </si>
  <si>
    <t>EA 3000 SP</t>
  </si>
  <si>
    <t>NIAGARA MINI</t>
  </si>
  <si>
    <t>ul. Spokojna 9
39-400 Tarnobrzeg</t>
  </si>
  <si>
    <t>Dom Strażaka</t>
  </si>
  <si>
    <t>statutowa</t>
  </si>
  <si>
    <t>blachodachówka</t>
  </si>
  <si>
    <t>drewno</t>
  </si>
  <si>
    <t>GX 240</t>
  </si>
  <si>
    <t>UPQTI 07</t>
  </si>
  <si>
    <t>Eurotec</t>
  </si>
  <si>
    <t>FH 3541</t>
  </si>
  <si>
    <t>Fogo</t>
  </si>
  <si>
    <t>GXV 160</t>
  </si>
  <si>
    <t>Kosa Spalinowa</t>
  </si>
  <si>
    <t>Kosiarka spalinowa</t>
  </si>
  <si>
    <t>stalowo-drewniana, blachodachówka</t>
  </si>
  <si>
    <t>Poradnia Psychologiczno-Pedagogiczna</t>
  </si>
  <si>
    <t>867-218-50-79</t>
  </si>
  <si>
    <t>poradniatbg@poczta.onet.pl</t>
  </si>
  <si>
    <t>gaśnice</t>
  </si>
  <si>
    <t>Radiomagnetofon</t>
  </si>
  <si>
    <t>Tablica interaktywna</t>
  </si>
  <si>
    <t>ul. Słoneczna 17
39-400 Tarnobrzeg</t>
  </si>
  <si>
    <t>867-19-96-315</t>
  </si>
  <si>
    <t>malgorzata@rdd.tarnobrzeg.pl</t>
  </si>
  <si>
    <t>placówka opiekuńczo wychowawcza</t>
  </si>
  <si>
    <t>Budynek gospodarczy</t>
  </si>
  <si>
    <t>budynek gospodarczy</t>
  </si>
  <si>
    <t>zamek w drzwiach, kłódka</t>
  </si>
  <si>
    <t xml:space="preserve">telewizor Smart </t>
  </si>
  <si>
    <t xml:space="preserve">POW Rodzinny Dom Dziecka </t>
  </si>
  <si>
    <t>POW Rodzinny Dom Dziecka</t>
  </si>
  <si>
    <t>Przedszkole Integracyjne nr 9</t>
  </si>
  <si>
    <t>ul. Wiejska 4 
39-400 Tarnobrzeg</t>
  </si>
  <si>
    <t>przedszkole</t>
  </si>
  <si>
    <t>pustak cegla</t>
  </si>
  <si>
    <t>Przedszkole nr 1</t>
  </si>
  <si>
    <t>867-16-18-808</t>
  </si>
  <si>
    <t>Budynek przedszkola</t>
  </si>
  <si>
    <t>pełnej cegły</t>
  </si>
  <si>
    <t>drukarka Samsung CXS 200</t>
  </si>
  <si>
    <t>kserokopiarka KM Bizhub 163</t>
  </si>
  <si>
    <t>Fax PANASONIK</t>
  </si>
  <si>
    <t>Przedszkole nr 2</t>
  </si>
  <si>
    <t>ul. Kochanowskiego 7
39-400 Tarnobrzeg</t>
  </si>
  <si>
    <t xml:space="preserve">ul. Kosmonautów 4
39-400 Tarnobrzeg </t>
  </si>
  <si>
    <t>Plac zabaw</t>
  </si>
  <si>
    <t>Altana śmietnikowa</t>
  </si>
  <si>
    <t>betonowa, papa</t>
  </si>
  <si>
    <t xml:space="preserve"> dach pokryty papą</t>
  </si>
  <si>
    <t>Przedszkole nr 4</t>
  </si>
  <si>
    <t>Przedszkole nr 5</t>
  </si>
  <si>
    <t>Przedszkole nr 6</t>
  </si>
  <si>
    <t>Przedszkole nr 7</t>
  </si>
  <si>
    <t>Przedszkole nr 8</t>
  </si>
  <si>
    <t>Przedszkole nr 12</t>
  </si>
  <si>
    <t>Przedszkole nr 17</t>
  </si>
  <si>
    <t>Przedszkole nr 18</t>
  </si>
  <si>
    <t>ul. Dekutowskiego 2
39-400 Tarnobrzeg</t>
  </si>
  <si>
    <t>867-16-15-371</t>
  </si>
  <si>
    <t>Budynek</t>
  </si>
  <si>
    <t>Przedszkole</t>
  </si>
  <si>
    <t>żelbetonowy</t>
  </si>
  <si>
    <t>ul. Por. Jana Tracza 2
39-400 Tarnobrzeg</t>
  </si>
  <si>
    <t>Drukarka Brother DCP 7030</t>
  </si>
  <si>
    <t>Zestaw nagłośnieniowy + 2 mikrofony</t>
  </si>
  <si>
    <t>Projektor BenQ MP 515</t>
  </si>
  <si>
    <t>Telefon PANASONIC KX-TG6512PDJ - 2 szt.</t>
  </si>
  <si>
    <t>Notebook ASUS</t>
  </si>
  <si>
    <t xml:space="preserve">Notebook SAMSUNG </t>
  </si>
  <si>
    <t>Notebook ACER ASPIRE</t>
  </si>
  <si>
    <t>Aparat fotograficzny CANON</t>
  </si>
  <si>
    <t>Kamera CANON</t>
  </si>
  <si>
    <t>Budynek Przedszkola</t>
  </si>
  <si>
    <t>Miniboisko</t>
  </si>
  <si>
    <t>gaśnica proszkowa typ GP2xABC szt. 1</t>
  </si>
  <si>
    <t>sztuczna trawa</t>
  </si>
  <si>
    <t>betonowy, pokrycie - papa</t>
  </si>
  <si>
    <t>przedszkole4.niezapominajka@gmail.com</t>
  </si>
  <si>
    <t>ul. Dekutowskiego 19 
39-400 Tarnobrzeg</t>
  </si>
  <si>
    <t>867-16-21-325</t>
  </si>
  <si>
    <t>prefabrykowane</t>
  </si>
  <si>
    <t>zestaw komputerowy</t>
  </si>
  <si>
    <t>drukarka Ricoh</t>
  </si>
  <si>
    <t>Przedszkole nr 3 im. Stanisława Jachowicza</t>
  </si>
  <si>
    <t>ul. 1-go Maja 14
39-400 Tarnobrzeg</t>
  </si>
  <si>
    <t>przedszkole89@wp.pl</t>
  </si>
  <si>
    <t>przedszkole3tbg@o2.pl</t>
  </si>
  <si>
    <t>Zestwa komputerowy</t>
  </si>
  <si>
    <t>Centrala Slican</t>
  </si>
  <si>
    <t xml:space="preserve">Zestaw nagłaśniający </t>
  </si>
  <si>
    <t>Pozostały sprzet RTV</t>
  </si>
  <si>
    <t>Telewizor</t>
  </si>
  <si>
    <t>witoldkalinka@onet.eu</t>
  </si>
  <si>
    <t>ul. Zwierzyniecka 4
39-400 Tarnobrzeg</t>
  </si>
  <si>
    <t>867-16-13-260</t>
  </si>
  <si>
    <t>ogrodzenie</t>
  </si>
  <si>
    <t>strop betonowy</t>
  </si>
  <si>
    <t>ul. Sobowska 1
39-400 Tarnobrzeg</t>
  </si>
  <si>
    <t>80.10.A</t>
  </si>
  <si>
    <t>867-16-11-752</t>
  </si>
  <si>
    <t>przedszkole8tbg@op.pl</t>
  </si>
  <si>
    <t>użyteczności publicznej</t>
  </si>
  <si>
    <t xml:space="preserve">gaśnice - 4, hydranty wewnętrzne - 2, zamki w drzwiach wejściowych - 2, alarm przeciwpożarowy, czujniki dymu i gazu, odległość do rzeki - 2km, odległość do straży pożarnej - 200m i 2km                                                 </t>
  </si>
  <si>
    <t>cegła, pustak</t>
  </si>
  <si>
    <t>konstrukcja drewniana, blacha</t>
  </si>
  <si>
    <t>aparatura nagłaśniająca</t>
  </si>
  <si>
    <t>ul. M.Dąbrowskiej 10
39-400 Tarnobrzeg</t>
  </si>
  <si>
    <t>Boisko mini Orlik</t>
  </si>
  <si>
    <t>plac zabaw</t>
  </si>
  <si>
    <t>Budynek 2-kondygnacyjny</t>
  </si>
  <si>
    <t>alarm antykradzieżowy, 2 hydranty wewnętrzne, 2 zamki, 3 gaśnice</t>
  </si>
  <si>
    <t>ogrodzone i zamykane</t>
  </si>
  <si>
    <t>betonowy, papa</t>
  </si>
  <si>
    <t>Przedszkole nr 13 im. Jana Pawła II</t>
  </si>
  <si>
    <t xml:space="preserve">ul. Sokola 8
39-400 Tarnobrzeg </t>
  </si>
  <si>
    <t>867-16-11-031</t>
  </si>
  <si>
    <t>przedszkole13tbg@wp.pl</t>
  </si>
  <si>
    <t>6 gaśnic proszkowych 1 hydronetka, drzwi główne 2 zamki, drzwi z tyłu budynku 2 zamki, odległość od rzeki 700 m, odłegłość do najbliżej straży pożarnej 600m</t>
  </si>
  <si>
    <t>Wieża</t>
  </si>
  <si>
    <t>Sprzęt nagłaśniający</t>
  </si>
  <si>
    <t>budynek przedszkolny</t>
  </si>
  <si>
    <t>ogrodzenie terenu przedszkola</t>
  </si>
  <si>
    <t>płyta BSK i bloczki suporek</t>
  </si>
  <si>
    <t>płyty stropowe kanałowe</t>
  </si>
  <si>
    <t>ul.Kościelna 3
39-400 Tarnobrzeg</t>
  </si>
  <si>
    <t>przedszkole.18@o2.pl</t>
  </si>
  <si>
    <t>Ogrodzenie, brama</t>
  </si>
  <si>
    <t>Szkoła Podstawowa nr 3 im. Alfreda Freyera</t>
  </si>
  <si>
    <t>ul. Kochanowskiego 1
39-400 Tarnobrzeg</t>
  </si>
  <si>
    <t>sekretariatsp3@op.pl</t>
  </si>
  <si>
    <t>szkoła podstawowa</t>
  </si>
  <si>
    <t>szkoła</t>
  </si>
  <si>
    <t>Boisko sportowe ORLIK</t>
  </si>
  <si>
    <t xml:space="preserve">Plac zabaw </t>
  </si>
  <si>
    <t>proszkowe 9 szt., śniegowe 2 szt., hydrant wewnętrzny 6 szt.,zamki wejściowe 7 szt.</t>
  </si>
  <si>
    <t>hydrant  1 szt., gaśnice proszkowe 4 szt., alarm antykradzieżowy</t>
  </si>
  <si>
    <t>gaśnica proszkowa - 6szt., hydrant zewmętrzny</t>
  </si>
  <si>
    <t>1 zewnętrzny hydrant, 1 proszkowa gaśnica, 1 zamek</t>
  </si>
  <si>
    <t>monitoring, alarm, gaśnice proszkowe, hydanty wewnętrzne i zewnętrzne</t>
  </si>
  <si>
    <t>Gaśnica proszkowa - 2szt, po 2 zamki w drzwiach</t>
  </si>
  <si>
    <t>gaśnica proszkowa - 2 szt., 2 zamki w drzwiach, zbiornik 200 m od buynku</t>
  </si>
  <si>
    <t>alarm włamaniowy</t>
  </si>
  <si>
    <t>alarm, gaśnice, hydrant, monitoring</t>
  </si>
  <si>
    <t>zamek</t>
  </si>
  <si>
    <t>budynek wydzierżawiony – gaśnice proszkowe 4 szt., zamki 8</t>
  </si>
  <si>
    <t>obiekt w krytym basenie</t>
  </si>
  <si>
    <t>gaśnice proszkowe 13 szt., hydrant zew. 5 szt., zamki 4 szt., dozór pracowniczy całodobowy</t>
  </si>
  <si>
    <t>zamki 2 szt.</t>
  </si>
  <si>
    <t>gaśnice proszkowe - 2 szt., zamki w drzwiach wejściowych - 2 szt., system sygnalizacji włamania i napadu oraz całodobowy monitoring drogą radiową, czujki ruchu - 7 szt., odległóść do rzeki Wisły - 2,6 km, odległość do najbliższej jednostki straży pożarnej - 1,7 km</t>
  </si>
  <si>
    <t>gaśnice proszkowe - 4 szt., zamki w drzwiach wejściowych - 2 szt., parter - częściowe okratowanie okien, system sygnalizaciji włamania i napadu oraz całodobowy monitoring drogą radiową, czujki dymu - 15 szt., czujki ruchu - 25 szt., czujki zbicia szyby - 4 szt., odległość do rzeki Wisły -  1,3 km, odległość do najbliższej jednostki straży pożarnej - 0,5 km</t>
  </si>
  <si>
    <t>hydranty wew. - 7 szt., gaśnice GP - 18 szt., gaśnica 2XAF - 1 szt.</t>
  </si>
  <si>
    <t>Komputery stacjonarne+ monitory</t>
  </si>
  <si>
    <t>laptopy</t>
  </si>
  <si>
    <t>aparat fotograficzny</t>
  </si>
  <si>
    <t>kamera</t>
  </si>
  <si>
    <t>Szkoła Podstawowa nr 4 im. Mikołaja Kopernika</t>
  </si>
  <si>
    <t>ul.Wyspiańskiego 10
39-400 Tarnobrzeg</t>
  </si>
  <si>
    <t>867-16-15-454</t>
  </si>
  <si>
    <t>sp4tbg@wp.pl</t>
  </si>
  <si>
    <t>Budynek szkoły</t>
  </si>
  <si>
    <t>Segment szatni</t>
  </si>
  <si>
    <t>szatnia</t>
  </si>
  <si>
    <t>plac zabaw dla dzieci</t>
  </si>
  <si>
    <t>gaśnice proszkowe -10 szt., urządzenia gaśnicze GSE-2x - 2 szt., 7 hydrantów wewnętrznych, po 2 zamki w drzwiach, okna nieokratowane, monitoring wewnętrzny 13 szt. i 2 kamery zewnętrzne, 300 m od jednostki straży pożarnej</t>
  </si>
  <si>
    <t>płyty kanałowe, suporex</t>
  </si>
  <si>
    <t>suporex</t>
  </si>
  <si>
    <t>pustak (szatnia)</t>
  </si>
  <si>
    <t>drewniane (szatnia)</t>
  </si>
  <si>
    <t>blacha (szatnia)</t>
  </si>
  <si>
    <t>TAK 
(częściowo)</t>
  </si>
  <si>
    <t>Notebook Lenovo</t>
  </si>
  <si>
    <t>Szkoła Podstawowa nr 7</t>
  </si>
  <si>
    <t xml:space="preserve">ul. Sienkiewicza 215
39-400 Tarnobrzeg </t>
  </si>
  <si>
    <t>cele oświatowe</t>
  </si>
  <si>
    <t>ilość gaśnic: 3 proszkowe, ilość zamków w drzwiach wejściowych: 2, alarm antykradzieżowy, czujniki ruchu: 4, odległość od OSP 500 m</t>
  </si>
  <si>
    <t>Sala gimnastyczna + łacznik</t>
  </si>
  <si>
    <t>cele rekreacyjne</t>
  </si>
  <si>
    <t>dozór pracowniczy</t>
  </si>
  <si>
    <t>2 + strych</t>
  </si>
  <si>
    <t>pystak, cegła</t>
  </si>
  <si>
    <t>łącznik - 2</t>
  </si>
  <si>
    <t>nie dotyczy</t>
  </si>
  <si>
    <t>Zestaw komputerowy z nagrywarką (komputer + monitor + klawiatura)</t>
  </si>
  <si>
    <t>Urządzenie wielofunkcyjne</t>
  </si>
  <si>
    <t>Tablica interaktywna Insgraf</t>
  </si>
  <si>
    <t>Wideoprojektor</t>
  </si>
  <si>
    <t xml:space="preserve">Szkoła Podstawowa nr 8 </t>
  </si>
  <si>
    <t>ul. Piętaka 53
39-400 Tarnobrzeg</t>
  </si>
  <si>
    <t>sp8tarnobrzeg@op.pl</t>
  </si>
  <si>
    <t xml:space="preserve">Budynek </t>
  </si>
  <si>
    <t>boisko sportowe</t>
  </si>
  <si>
    <t>edukacja i wychowanie dzieci 
w wieku 3-6 lat</t>
  </si>
  <si>
    <t>Nowa elewacja + okna</t>
  </si>
  <si>
    <t>cegła ceramiczna pełna</t>
  </si>
  <si>
    <t>gęstożebrowe</t>
  </si>
  <si>
    <t>ściany z betonu do pozimu, powyżej warstwowe z cegły czerwonej palonej</t>
  </si>
  <si>
    <t>stropodach, papa</t>
  </si>
  <si>
    <t>Szkoła Podstawowa nr 8</t>
  </si>
  <si>
    <t>Laptop Epson</t>
  </si>
  <si>
    <t>Laptop Acer</t>
  </si>
  <si>
    <t>Laptop Dell Vostro</t>
  </si>
  <si>
    <t>Laptop HP 255</t>
  </si>
  <si>
    <t>Aparat Sony Alpha 3000+obiektyw</t>
  </si>
  <si>
    <t>tablica interaktywna SMART</t>
  </si>
  <si>
    <t>projektro HITACHI</t>
  </si>
  <si>
    <t>komputer KIDS-SMART</t>
  </si>
  <si>
    <t>monitor LCD 20 BENQ</t>
  </si>
  <si>
    <t>centrala telefoniczna</t>
  </si>
  <si>
    <t xml:space="preserve">tablica interaktywa </t>
  </si>
  <si>
    <t>Urządzenie Samsung SL-C460W</t>
  </si>
  <si>
    <t>zestaw do monitoringu</t>
  </si>
  <si>
    <t>system alarmowy</t>
  </si>
  <si>
    <t>ul. Wiejska 4
39-400 Tarnobrzeg</t>
  </si>
  <si>
    <t>sp9tarnobrzeg@wp.pl</t>
  </si>
  <si>
    <t>budynek szkoły, orlik, plac zabaw, orlik biały, altana śmietnikowa, ogrodzenie, pomnik Jana Pawła II</t>
  </si>
  <si>
    <t>1 gaśnice śniegowe,17 proszkowych, 8 hydrantów wewnętrznych, po 2 zamki w drzwiach wejściowych, okratowanie 2 pracowni komputerowych na parterze, alarm antykradzieżowy, czujki ruchu,monitoring, agencja ochrony, 2 km do najbliższej straży pożarnej, 2,5 km do cieku wodnego.</t>
  </si>
  <si>
    <t>Szkoła Podstawowa nr 9 im. Jana Pawła II</t>
  </si>
  <si>
    <t>ul. M. Dąbrowskiej 10
39-400 Tarnobrzeg</t>
  </si>
  <si>
    <t>sp10tbg@gmail.com</t>
  </si>
  <si>
    <t>budynek</t>
  </si>
  <si>
    <t>pawilon sportowy</t>
  </si>
  <si>
    <t>ul. M. Dąbrowskiej 10A
39-400 Tarnobrzeg</t>
  </si>
  <si>
    <t>Szkoła Podstawowa nr 10 im. Janusza Korczaka</t>
  </si>
  <si>
    <t>Drukarki</t>
  </si>
  <si>
    <t>Głośniki</t>
  </si>
  <si>
    <t>Skanery</t>
  </si>
  <si>
    <t>Laptopy</t>
  </si>
  <si>
    <t>szpod11@poczta.onet.pl</t>
  </si>
  <si>
    <t>ul. Olszowa 1
39-400 Tarnobrzeg</t>
  </si>
  <si>
    <t>budynek SP11</t>
  </si>
  <si>
    <t>monitoring, hydranty, gaśnice, rzeka ok. 50m</t>
  </si>
  <si>
    <t>nowy budynek SP11</t>
  </si>
  <si>
    <t>monitoring, hydrant, gaśnice, rzeka ok. 50m</t>
  </si>
  <si>
    <t>ogrodzenie szkoły</t>
  </si>
  <si>
    <t>odległość do remizy strażackiej - ok.150m</t>
  </si>
  <si>
    <t>cegła, pustaki</t>
  </si>
  <si>
    <t>cegła,pustaki</t>
  </si>
  <si>
    <t>tablica interaktywna</t>
  </si>
  <si>
    <t>Zestaw komputerowy KidSmart</t>
  </si>
  <si>
    <t>notebook</t>
  </si>
  <si>
    <t>Fax Panasonic</t>
  </si>
  <si>
    <t>Tarnobrzeski Dom Kultury</t>
  </si>
  <si>
    <t>ul. Słowackiego 2
39-400 Tarnobrzeg</t>
  </si>
  <si>
    <t>867-10-04-495</t>
  </si>
  <si>
    <t>sekretariat@tdk.tarnobrzeg.pl</t>
  </si>
  <si>
    <t>Budynek TDK</t>
  </si>
  <si>
    <t>1912, 1970</t>
  </si>
  <si>
    <t>8 gaśnic proszkowych, 6 hydrantów wewnętrznych, 7 zamków w drzwiach wejściowych, instalacja tryskaczowa, dozór pracowników, 10 m do najbliższego zbiornika</t>
  </si>
  <si>
    <t xml:space="preserve">cegła pełna        </t>
  </si>
  <si>
    <t>Projektor cyfrowy</t>
  </si>
  <si>
    <t>Zestaw nagłośnieniowy</t>
  </si>
  <si>
    <t>Kamera</t>
  </si>
  <si>
    <t>Aparat fotograficzny</t>
  </si>
  <si>
    <t>Urząd Miasta Tarnobrzeg</t>
  </si>
  <si>
    <t>ul.Kościuszki 32
39-400 Tarnobrzeg</t>
  </si>
  <si>
    <t>867-20-79-199</t>
  </si>
  <si>
    <t>um@um.tarnobrzeg.pl</t>
  </si>
  <si>
    <t>budynek admnistracyjny</t>
  </si>
  <si>
    <t>budynek administracyjny</t>
  </si>
  <si>
    <t>2 gaśnice</t>
  </si>
  <si>
    <t>2 hydranty wewnętrzne, 12 gasnic</t>
  </si>
  <si>
    <t>nieużytki, wpisane do rejestru zabytków</t>
  </si>
  <si>
    <t>1 078 710,00 zł</t>
  </si>
  <si>
    <t>I kw. XX w.</t>
  </si>
  <si>
    <t>II poł XIX w.</t>
  </si>
  <si>
    <t>przechowywanie pojazdów mechanicznych</t>
  </si>
  <si>
    <t>poł . XIX w.</t>
  </si>
  <si>
    <t>komunikacja</t>
  </si>
  <si>
    <t>Urząd Miasta</t>
  </si>
  <si>
    <t>Straż Miejska</t>
  </si>
  <si>
    <t>Ogniwa fotowoltaiczne</t>
  </si>
  <si>
    <t>Budynek byłej elektrowni</t>
  </si>
  <si>
    <t>Portiernia</t>
  </si>
  <si>
    <t>Garaż - Hotel Nadwiślański</t>
  </si>
  <si>
    <t>Budynek  typu kontenerowego TARMON</t>
  </si>
  <si>
    <t>Maszt flagowy</t>
  </si>
  <si>
    <t>Wiata Przystankowa</t>
  </si>
  <si>
    <t>mieszany</t>
  </si>
  <si>
    <t>konstrukcja drewniana kryta 
dachówka ceramiczną</t>
  </si>
  <si>
    <t>żelbet</t>
  </si>
  <si>
    <t>Konstrukcja drewniania pokryta dachówką, wieża pokryta blachą</t>
  </si>
  <si>
    <t>stropodach drewniany poktyty 
papą z lepikiem</t>
  </si>
  <si>
    <t>stal</t>
  </si>
  <si>
    <t>ul. Sandomierska 27
39-400 Tarnobrzeg</t>
  </si>
  <si>
    <t>pustak - cegła</t>
  </si>
  <si>
    <t>XIX w.</t>
  </si>
  <si>
    <t>ul. Orzeszkowej 7 
39-400 Tarnobrzeg</t>
  </si>
  <si>
    <t>podziemie: gaśnica proszkowa ABC (4kg) -3 szt, parter: gaśnica proszkowa ABC (4kg) - 2 szt., gaśnica proszkowa (2kg) - 1 szt, 1 piętro: gaśnica proszkowa ABC (4kg) - 1 szt., gaśnica proszkowa ABC (2kg) - 1 szt., gaśnica ze środkiem na FE-36 zamiennik halonu 1211 (2kg) - 1 szt, hydranty wew. - 3 szt., hydranty zew. (najbliższy) - 1 szt. odległość ok.100 m od budynku, odległość do najbliższej jednostki straży pożarnej - ok.250 m w lini prostej (JRG PSP), odległość do najbliższej jednostki straży pżarnej (OSP Mokrzyszów w KSRG) ok.3600 m, odległość do najbliższej jednostki pożarnej (OSP Dzików spoza KSRG) ok.2600 m, odległość do rzeki Wisły - ok 700 m w lini prostej</t>
  </si>
  <si>
    <t>ul. Wędkarska 16
39-400 Tarnobrzeg</t>
  </si>
  <si>
    <t>Ogrodzenie żelazne</t>
  </si>
  <si>
    <t>Ogrodzenie murowane</t>
  </si>
  <si>
    <t>Ogrodzenie segmentowe</t>
  </si>
  <si>
    <t xml:space="preserve">Budynek pomocniczy </t>
  </si>
  <si>
    <t>hotelarstwo / nieużytek</t>
  </si>
  <si>
    <t>Budynek bazy turystycznej</t>
  </si>
  <si>
    <t>Ogrodznie</t>
  </si>
  <si>
    <t>Plac</t>
  </si>
  <si>
    <t>cegła - pustak</t>
  </si>
  <si>
    <t>stropodach</t>
  </si>
  <si>
    <t>drzwi wejściowe zabezpieczone dwoma zamkami, budynek wyposażony w 21 okiennic okratowanych, odległość od najbliższej jenostki straży pożarnej (OSP Ocice) - ok. 300 m., odległość od najbliższej jednostki straży pożarnej w lini prostej(JRG PSP) - ok. 3500 m.</t>
  </si>
  <si>
    <t>sport / rekreacja</t>
  </si>
  <si>
    <t>stal / szkło</t>
  </si>
  <si>
    <t>18 gaśnic proszkowych, 1 gaśnica do gaszenia tłuszczy w gastronomii,10 hydrantów,7 szt.drzwi po jednym zamku i 1 szt 2 zamki,okna parteru okratowane ,sygnalizacja pożarowa , czujki dymu, drzwi p.poż, dozór pracowniczy, OSP odległość 5 km, zawodowa straż pożarna 1 km</t>
  </si>
  <si>
    <t>1 szt -  gaśnica proszkowa</t>
  </si>
  <si>
    <t>drewniany, blacho-dachówka</t>
  </si>
  <si>
    <t>6 gaśnic proszkowych, 1 gaśnica a b f, 2 hydranty wew., alarm antykradzieżowy, monitoring - 7 kamer</t>
  </si>
  <si>
    <t>Budynek administracyjny</t>
  </si>
  <si>
    <t xml:space="preserve">skład materiałów i narzędzi </t>
  </si>
  <si>
    <t>płyty korytkowe pokryte blachą</t>
  </si>
  <si>
    <t>dach jednospadowy kryty papą</t>
  </si>
  <si>
    <t>Budynek Biblioteki Głównej</t>
  </si>
  <si>
    <t>gaśnice proszkowe 27, hydrant zew. 4 szt., hydrant wew. 8 szt., zamki 6 szt., czujki dymu 25 szt., alarm p.poż., dozór pracowniczy 6:30- 22:30</t>
  </si>
  <si>
    <t>gaśnice proszkowe 4 szt., hydrant zewnętrzny - 1szt., hydrant wewnętrzny - 1 szt., zamki 2 szt., alarm antykradzieżowy, czujki ruchu</t>
  </si>
  <si>
    <t>gaśnice proszkowe ABC - 4 szt., AF - 1 szt., hydranty wew. 2 szt., po 2 zamki w drzwiach wejściowych, 700 m do jednostki straży pożarnej</t>
  </si>
  <si>
    <t>3 gaśnice proszkowe i 1 śniegowa, ilość zamków w drzwiach wejściowych: 1, alarm antykradzieżowy, czujniki ruchu: 6, odległość od OSP 500 m</t>
  </si>
  <si>
    <t>ul. Kościuszki 32
39-400 Tarnobrzeg</t>
  </si>
  <si>
    <t>ul. Mickiewicza 7
39-400 Tarnobrzeg</t>
  </si>
  <si>
    <t>ul. Mickiewicza 7A
39-400 Tarnobrzeg</t>
  </si>
  <si>
    <t>odległość od najbliższej jednostki straży pożarnej (JRG PSP Tarnobrzeg) wynosi ok. 900 m w lini prostej.</t>
  </si>
  <si>
    <t>lokale zabezpieczone kłódkami, obiek obięty monitoringiem całodobowym, odległość do najbliższej jednostki straży pożarnej (JRG PSP) - ok. 450 m</t>
  </si>
  <si>
    <t xml:space="preserve">odległość od najbliższej jednostki strży pożarnej (OSP Tarnobrzeg - Zakrzów) wynosi ok. 500 m, odległość od najbiższej jednostki straży pożarnej (JRG PSP) - ok. 5500 m </t>
  </si>
  <si>
    <t>ul. Jachowicza 13
39-400 Tarnobrzeg</t>
  </si>
  <si>
    <t>użyteczności publicznej, 
oświatowo-wychowawcza</t>
  </si>
  <si>
    <t>wykonywanie zadań wychowawczo - dydaktyczno - opiekuńczych</t>
  </si>
  <si>
    <t>zajęcia wychowania 
fizycznego, gier, zawodów</t>
  </si>
  <si>
    <t>Boiska sportowe o sztucznej nawierzchni wraz z zapleczem sanitarno - szatniowym "ORLIK"</t>
  </si>
  <si>
    <t xml:space="preserve">w obiekcie znajdują się 2 hudranty wew., w budynku znajduje się 5 gaśnic proszkowych 6 kg, drzwi wejściowe wykonane są ze stolarki metalowej zaopatrzone w 2 zamki i wkładki, odległość budynku od najbliższej jednostki Strazy pożarnej to około 1,5 km. </t>
  </si>
  <si>
    <t>6 szt. gaśnic proszkowych,1 szt. gasnica śniegowa, 2 szt. hydrantów wew., 19 zamków w drzwiach, 15 szt. czujek ruchu w pomieszczeniach, 2 szt. czujek gazowych w kotłowni, odległosć od zbiornika wodnego 100 m, odległość od jednostek straży pożarnych - 4 km., 1 hydrant zew.</t>
  </si>
  <si>
    <t>2 czujki włamaniowe, odległosć od zbiornika wodnego 100 m., odległość od jednostek straży pożarnych 
- 4 km., jeden hydrant zewnetrzny.</t>
  </si>
  <si>
    <t>1-hydrant wew., 4 - gaśnice proszkowe, 1 gaśnica typ AF, drzwi wejsciowe -3 szt. po 2 zamki, 2 szt. drzwi dymoszczelnych elektroniczny system sygnalizacyjno-alarmowy zainstalowany w lokalu, awaryjne oświetlenie ewakuacyjne na drogach ewakuacyjnych w budynku, 2 szt. okien okratowanych na parterze, odległość do rzeki Wisły - 1 km., odległość  od hydrantu zew. podziemnego 80 m, do Straży Pożarnej -2 km.</t>
  </si>
  <si>
    <t>pianowe 1 szt., proszkowa 3 szt., hydranty wewnętrzne 4 szt., do straży pożarnej ok. 1,5 km, do stawu 
ul. M. Słodowskiej 1,8 km, do rzeki Wisły 2,9 km, do OSP w Mokrzyszowie 3,9 km</t>
  </si>
  <si>
    <t>gaśnice proszkowe 33 szt., hydranty wew. 22 szt., ilość zamków w drzwiach wejściowych 2 szt., monitoring przemysłowy 17 kamer, dozór pracowniczy całodobowy, odległość od jednostki straży pożarnej 2 km</t>
  </si>
  <si>
    <t>Odległość od najbliższej jednostki straży pożarnej (JRG PSP Tarnobrzeg) wynosi ok. 900 m w lini prostej.</t>
  </si>
  <si>
    <t>3 na 14 okien dużych okratowane, drzwi wejściowe zamykane na zamek typu "łucznik", drugie drzwi boczne zamknięte na dwie kłódki, najbliższa jednostka straży pożarnej (JRG PSP Tarnobrzeg) - ok. 900 m.</t>
  </si>
  <si>
    <t xml:space="preserve">gaśnice proszkowe 1 ; hydranty wew. 4, zew. 1; zamki 2; okratowanie sutereny; obiekt objęty monitoringiem całodobowym; do zbiornika wody 100 m; najbliższa jednostka straży pożarnej (JRG PSP) - ok. 700 m </t>
  </si>
  <si>
    <t xml:space="preserve">obiek obięty monitoringiem całodobowym, najbliższa jednostka straży pożarnej (JRG PSP) - ok.700 m </t>
  </si>
  <si>
    <t>gaśnice proszkowe 3 szt., ilość zamków w drzwiach wejściowych 2 szt, jednostka straży pożarnej - 2 km</t>
  </si>
  <si>
    <t>gaśnice proszkowe - 4 szt., pianowa - 1 szt, hydranty - szt. 2, zamki - 4 szt., jednostka straży pożarnej - 2 km</t>
  </si>
  <si>
    <t>4 gasnice proszkowe, 1 hydrant, 2 zamki w drzwiach wejściowych, 2 km do straży, 2,5 km do cieku wodnego, ogrodzenie</t>
  </si>
  <si>
    <t>ilość gaśnic – 6 szt. gaśnic proszkowych, 2 zamki w drzwiach, okna na parterze okratowane, alarm p-poż., alarm przeciwwłamaniowy, czujki dymne, czujki ruchu, monitoring, dozór pracowniczy i agencji ochrony, najbliższy zbiornik cieku wodnego – 100 m, 2 najbliższe jednostki straży pożarnej – ok 2 km</t>
  </si>
  <si>
    <t>obiek obięty monitoringiem całodobowym, najbliższa jednostka straży pożarnej (JRG PSP) - ok. 900 m</t>
  </si>
  <si>
    <t>konstrukcja drewniana, 
pokrycie - blachodachówka</t>
  </si>
  <si>
    <t>konstrukcja stalowa, 
pokrycie - blachodachówka</t>
  </si>
  <si>
    <t>konstrukcja betonowa, 
pokrycie papą</t>
  </si>
  <si>
    <t>płyty korytkowe, dach 
dwuspadowy, strop kanałowy</t>
  </si>
  <si>
    <t>Urząd Miasta w Tarnobrzegu</t>
  </si>
  <si>
    <t>Drukarka wielofunkcyjna</t>
  </si>
  <si>
    <t>Konsola KVM LCD</t>
  </si>
  <si>
    <t>Centrala telefoniczna</t>
  </si>
  <si>
    <t>Projektor BEN6</t>
  </si>
  <si>
    <t>Ekran TRIPOD</t>
  </si>
  <si>
    <t>Telefon DANTEL</t>
  </si>
  <si>
    <t>Radioodbiornik PHILIPS</t>
  </si>
  <si>
    <t>Telefon</t>
  </si>
  <si>
    <t>Telefon Slican</t>
  </si>
  <si>
    <t>Kopiarka KYOCERA</t>
  </si>
  <si>
    <t>Aparat telefoniczny</t>
  </si>
  <si>
    <t>Telefon SLICAN</t>
  </si>
  <si>
    <t>Aparat telefoniczny SLICAN</t>
  </si>
  <si>
    <t>Radio</t>
  </si>
  <si>
    <t>Telefon systemowy</t>
  </si>
  <si>
    <t>NIszczarka EBA</t>
  </si>
  <si>
    <t>Telefon STC 2003</t>
  </si>
  <si>
    <t>Niszczarka EBA</t>
  </si>
  <si>
    <t>Telefon ELEKTRIM</t>
  </si>
  <si>
    <t>Ładowarka AGATA</t>
  </si>
  <si>
    <t>Wieża GRUNDIG</t>
  </si>
  <si>
    <t>Telefon SIEMENS</t>
  </si>
  <si>
    <t>Kserokopiarka KYOCERA</t>
  </si>
  <si>
    <t>Telefon VERIS</t>
  </si>
  <si>
    <t>Wieża PHILIPS</t>
  </si>
  <si>
    <t>NIszczarka</t>
  </si>
  <si>
    <t>Telefon PANASONIC</t>
  </si>
  <si>
    <t>Telefon GGXP 1160</t>
  </si>
  <si>
    <t>Kolumny głośnikowe</t>
  </si>
  <si>
    <t>Wzmacniacz</t>
  </si>
  <si>
    <t>Magnetofon</t>
  </si>
  <si>
    <t>Telfon VERIS</t>
  </si>
  <si>
    <t>Telefax KX</t>
  </si>
  <si>
    <t>Niszczarka OPUS</t>
  </si>
  <si>
    <t>Tester</t>
  </si>
  <si>
    <t>Radiotelefon CB</t>
  </si>
  <si>
    <t>Antena CB</t>
  </si>
  <si>
    <t>Nawigacja+ mapa</t>
  </si>
  <si>
    <t>Odtwarzacz samochodowy</t>
  </si>
  <si>
    <t>Radioodtwarzacz samochodowy</t>
  </si>
  <si>
    <t>Radiotelefon GM 360</t>
  </si>
  <si>
    <t>Kserokopiarka KYOCERA M2535d</t>
  </si>
  <si>
    <t>Niszczarka FELLOWES</t>
  </si>
  <si>
    <t>Zmywarka</t>
  </si>
  <si>
    <t>Niszczarka Fellowes</t>
  </si>
  <si>
    <t>Drukarka HP</t>
  </si>
  <si>
    <t>Ekran ARAMI</t>
  </si>
  <si>
    <t>Monitor EIZD</t>
  </si>
  <si>
    <t>Projektor VIVITEK</t>
  </si>
  <si>
    <t>Kosa spalinowa</t>
  </si>
  <si>
    <t>Odkurzacz MAKITA</t>
  </si>
  <si>
    <t>Pilarka ręczna</t>
  </si>
  <si>
    <t>Młot udarowo-obrotowy</t>
  </si>
  <si>
    <t>Telefax PANASONIC</t>
  </si>
  <si>
    <t>Telefon Panasonic</t>
  </si>
  <si>
    <t>Aparat telefoniczny PANASONIC</t>
  </si>
  <si>
    <t>Telefon bezprzewodowy</t>
  </si>
  <si>
    <t>Nokia Lumia</t>
  </si>
  <si>
    <t>Aparat cyfrowy KODAK</t>
  </si>
  <si>
    <t>Aparat cyfrowy CANON</t>
  </si>
  <si>
    <t>Nokia Asha</t>
  </si>
  <si>
    <t>Telefon GIGASET C530 bezprzew.</t>
  </si>
  <si>
    <t>Teleofn PANASONIC</t>
  </si>
  <si>
    <t>Lampa błyskowa CANON</t>
  </si>
  <si>
    <t>Telefax PANASONIK</t>
  </si>
  <si>
    <t>Dyktafon</t>
  </si>
  <si>
    <t>ul. Mickiewicza 7</t>
  </si>
  <si>
    <t>Zespół Szkół Specjalnych</t>
  </si>
  <si>
    <t>867-201-49-98</t>
  </si>
  <si>
    <t>867-222-46-61</t>
  </si>
  <si>
    <t>867-202-94-45</t>
  </si>
  <si>
    <t>867-203-18-38</t>
  </si>
  <si>
    <t>867-201-57-27</t>
  </si>
  <si>
    <t>867-203-18-21</t>
  </si>
  <si>
    <t>867-161-74-82</t>
  </si>
  <si>
    <t>867-160-99-91</t>
  </si>
  <si>
    <t>867-162-12-88</t>
  </si>
  <si>
    <t>867-185-27-63</t>
  </si>
  <si>
    <t>867-161-53-65</t>
  </si>
  <si>
    <t>867-161-17-75</t>
  </si>
  <si>
    <t>867-161-28-69</t>
  </si>
  <si>
    <t>867-161-32-25</t>
  </si>
  <si>
    <t>867-161-17-00</t>
  </si>
  <si>
    <t>867-161-31-07</t>
  </si>
  <si>
    <t>867-172-28-94</t>
  </si>
  <si>
    <t>867-161-53-88</t>
  </si>
  <si>
    <t>867-191-87-69</t>
  </si>
  <si>
    <t>komputer przenośny Toshiba</t>
  </si>
  <si>
    <t>ul. A. Mickiewicza 86 
39-400 Tarnobrzeg</t>
  </si>
  <si>
    <t>867-21-04-661</t>
  </si>
  <si>
    <t>sp6tbg@poczta.onet.pl</t>
  </si>
  <si>
    <t>budynek szkoły</t>
  </si>
  <si>
    <t>działalność dydaktyczna</t>
  </si>
  <si>
    <t>altana śmietnikowa murowana</t>
  </si>
  <si>
    <t>konstrukcja drewniana, pokryty blachą dachówkową</t>
  </si>
  <si>
    <t>Zespół Szkół Ponadgimnazjalnych nr 1 im. ks. Kard. Stefana Wyszyńskiego</t>
  </si>
  <si>
    <t>ul. Kopernika 49
39-400 Tarnobrzeg</t>
  </si>
  <si>
    <t>867-18-18-513</t>
  </si>
  <si>
    <t>Budynek dydaktyczny</t>
  </si>
  <si>
    <t>Hala sportowa</t>
  </si>
  <si>
    <t>Osłona śmietnikowa</t>
  </si>
  <si>
    <t>hydrant wewnętrzny - 7 szt., urządzenie gaśnicze typ UGS 2x - 3 szt., gaśnica proszkowa typ GP 4x - 24 szt., gaśnica proszkowa typ GP 6x - 8szt., urząfdzenie gaśnicze typ CUG1x - 1 szt., hydrant zewnętrzny - 2 szt., zamki w drzwiach - 10szt., odległość ze szkoły (ul. Kopernika 49) do najbliżych straży pożarnych - ok. 2 km</t>
  </si>
  <si>
    <t xml:space="preserve">drewniane, blachodachówka </t>
  </si>
  <si>
    <t>drewniany, papa termozgrzewalna</t>
  </si>
  <si>
    <t>cegła klinkierowa</t>
  </si>
  <si>
    <t>blachodachówka powlekana</t>
  </si>
  <si>
    <t>Zewnętrzna sieć wodociągowa</t>
  </si>
  <si>
    <t>Zamknięcie do drzwi</t>
  </si>
  <si>
    <t>Drukarka HP lasrer Jet P2055d</t>
  </si>
  <si>
    <t>Genius głośnik SP-HF</t>
  </si>
  <si>
    <t>Projektor BENQMX 514</t>
  </si>
  <si>
    <t>Głośniki Genius SP-HF</t>
  </si>
  <si>
    <t>Projektor EPSON</t>
  </si>
  <si>
    <t>Ekran TRIPOD 244x242</t>
  </si>
  <si>
    <t>Projektor BENQ MW62IST</t>
  </si>
  <si>
    <t>Komputer Actina Prime I10HD</t>
  </si>
  <si>
    <t>Serwer IBM R 22013-4130</t>
  </si>
  <si>
    <t>Aparat fotograficzny NICON COLPIX S300</t>
  </si>
  <si>
    <t>Notebook LENOVO</t>
  </si>
  <si>
    <t>Notebook G50-30N28304GB</t>
  </si>
  <si>
    <t>867-18-22-377</t>
  </si>
  <si>
    <t>zsrtbg@poczta.wp.pl</t>
  </si>
  <si>
    <t>ul. Sandomierska 27</t>
  </si>
  <si>
    <t>kamery do monitoringu - 6 szt.</t>
  </si>
  <si>
    <t>komputery stacjonarne - 1 szt.</t>
  </si>
  <si>
    <t>drukarki - 1 szt.</t>
  </si>
  <si>
    <t>tachografy - 2 szt. POKL</t>
  </si>
  <si>
    <t>kserokopiarki - 2 szt.</t>
  </si>
  <si>
    <t>tablice interaktywne - 1 szt. Comenius</t>
  </si>
  <si>
    <t>tablice interaktywne - 2 szt. POKL</t>
  </si>
  <si>
    <t>laptopy - 1 szt. POKL</t>
  </si>
  <si>
    <t>wideoprojektory, projektory - 1 szt. LdV</t>
  </si>
  <si>
    <t>aparat fotograficzny - 1 szt.</t>
  </si>
  <si>
    <t>monitoring</t>
  </si>
  <si>
    <t>urządzenia gaśnicze - 3, gaśnice proszkowe - 5, hydranty wew. - 3, zew.- 1, 2 zamki w drzwiach wejściowych, alarm antykradzieżowy, odległość do zbiornika wodnego - ok. 2 km, do straży pożarnej - ok. 2 km</t>
  </si>
  <si>
    <t>obiek obięty monitoringiem całodobowym, odległość do najbliższej jednostki straży pożarnej (JRG PSP) - 
ok. 900 m</t>
  </si>
  <si>
    <t>867-16-17-499</t>
  </si>
  <si>
    <t>bydynek szkoły ZSP 3</t>
  </si>
  <si>
    <t>sala gimnastyczna ZSP 3</t>
  </si>
  <si>
    <t>gaśnica proszkowa - 1 szt., hydrant wewnętrzny - 1 szt., dozór pracowniczy, drzwi wejściowe - 2 zamki, monitoring, straż pożarna - 1 km</t>
  </si>
  <si>
    <t>gaśnice proszkowe - 7 szt., hydranty wewnętrzny - 9 szt., hydrant zewnętrzny - 1 szt., dozór pracowniczy</t>
  </si>
  <si>
    <t>pustak, elementy prefabrykowane</t>
  </si>
  <si>
    <t>betonowe prefabrykaty</t>
  </si>
  <si>
    <t>1 km</t>
  </si>
  <si>
    <t>Żłobek Miejski</t>
  </si>
  <si>
    <t>ul. Dekutowskiego 4
39-400 Tarnobrzeg</t>
  </si>
  <si>
    <t>867-223-63-45</t>
  </si>
  <si>
    <t>Budynek żłobka</t>
  </si>
  <si>
    <t>żłobek</t>
  </si>
  <si>
    <t>TAK
(towarowa)</t>
  </si>
  <si>
    <t>Telewizor Samsung</t>
  </si>
  <si>
    <t>Komputer stacjonarny HP P350 MT    2 szt.</t>
  </si>
  <si>
    <t>Drukarka LASERJET M1132MFP</t>
  </si>
  <si>
    <t>Drukarka Canon LBP 7018 C</t>
  </si>
  <si>
    <t>Drukarka HP Laserjet P 1102</t>
  </si>
  <si>
    <t>Laptop LENOWO G-570</t>
  </si>
  <si>
    <t>Notebook LENOWO G-570</t>
  </si>
  <si>
    <t>Miejski Ośrodek Pomocy Rodzinie</t>
  </si>
  <si>
    <t>Środowiskowy Dom Samopomocy</t>
  </si>
  <si>
    <t>ul. Kopernika 3
39-400 Tarnobrzeg</t>
  </si>
  <si>
    <t>mopr@mopr.pl</t>
  </si>
  <si>
    <t>867-114-92-42</t>
  </si>
  <si>
    <t>sds_tarnobrzeg@op.pl</t>
  </si>
  <si>
    <t>867-20-35-210</t>
  </si>
  <si>
    <t>zdson@op.pl</t>
  </si>
  <si>
    <t>Blok mieszkalny</t>
  </si>
  <si>
    <t>TAK
(częściowo)</t>
  </si>
  <si>
    <t>Dom Dziennego Pobytu</t>
  </si>
  <si>
    <t>Przenośny system nagłośnieniowy</t>
  </si>
  <si>
    <t>VOCAL SET mikrofon</t>
  </si>
  <si>
    <t>Monitor Philips</t>
  </si>
  <si>
    <t>Dysk zewnętrzny</t>
  </si>
  <si>
    <t>Monitor Philips Led 22</t>
  </si>
  <si>
    <t>Drukarka laserowa HP</t>
  </si>
  <si>
    <t>Aparat Samsung WB 750</t>
  </si>
  <si>
    <t>Środowiskowy Dom Samopomocy w Tarnobrzegu</t>
  </si>
  <si>
    <t>UPS ACTIVEJET ACP</t>
  </si>
  <si>
    <t>UPS Ever Duo II 1000</t>
  </si>
  <si>
    <t xml:space="preserve">Drukarka HP LaserJet </t>
  </si>
  <si>
    <t>Stół do masażu SM-J</t>
  </si>
  <si>
    <t>Rower treningowy Ergometr E5</t>
  </si>
  <si>
    <t>Stepper SK250</t>
  </si>
  <si>
    <t>Maszyna Eliptyczna Loxon Finnlo</t>
  </si>
  <si>
    <t>Pralko-suszarka</t>
  </si>
  <si>
    <t>Zestaw głosnikowy aktywny 100W</t>
  </si>
  <si>
    <t>RELOOP RMP-2760 USB Odtwarzacz CD/MP3</t>
  </si>
  <si>
    <t>Odtwarzacz BLU-RAY SAMSUNG</t>
  </si>
  <si>
    <t>Drukarka BIXOLON SLP-T40</t>
  </si>
  <si>
    <t xml:space="preserve">Kolektor Argox PT-20 </t>
  </si>
  <si>
    <t>Kuchnia mikrofalowa</t>
  </si>
  <si>
    <t>Piekarnik AMICA</t>
  </si>
  <si>
    <t xml:space="preserve">Płyta ceramiczna </t>
  </si>
  <si>
    <t>Telefon SAGRM C-111</t>
  </si>
  <si>
    <t>Mikrofon dynamiczny</t>
  </si>
  <si>
    <t>ART. Dual x Direct</t>
  </si>
  <si>
    <t>Laptop TOSHIBA</t>
  </si>
  <si>
    <t>Telefon komórkowy NOKIA 520 LUMIA czarny</t>
  </si>
  <si>
    <t>Tablet</t>
  </si>
  <si>
    <t>Powiatowy Zespół ds. Orzekania o Niepełnosprawności</t>
  </si>
  <si>
    <t>Urządzenie UPS</t>
  </si>
  <si>
    <t>867-22-36-322</t>
  </si>
  <si>
    <t>konstrukcja drewniana pokryta 
dachówką ceramiczną</t>
  </si>
  <si>
    <t>konstrukcja drewniana, papa</t>
  </si>
  <si>
    <t>dach konstrukcji drewnianej, 
pokryty dachówka ceramiczną</t>
  </si>
  <si>
    <t>nadzór woźnego w godzinach pracy</t>
  </si>
  <si>
    <t>4 gaśnice proszkowe, 2 hydranty wewnętrzne, 3 zamki w drzwiach wejściowych, 1 krata w oknie na parterze, odleglość od straży pożarnej - 300 m, odleglość od Wisły - 1 km</t>
  </si>
  <si>
    <t>zamki w bramkach wejściowych i kłódka w bramie wjazdowej</t>
  </si>
  <si>
    <t>kłódka</t>
  </si>
  <si>
    <t>metal, drewno</t>
  </si>
  <si>
    <t>cegła silikatowa</t>
  </si>
  <si>
    <t>blacha trapezowa</t>
  </si>
  <si>
    <t>dach nad piaskownicą - konstrukcja stalowa, blacha trapezowa</t>
  </si>
  <si>
    <t>1985 
(rok oddania budynku)</t>
  </si>
  <si>
    <t>ul. Przy Zalewie 1; 
ul. Zwierzyniecka</t>
  </si>
  <si>
    <t>RAZEM</t>
  </si>
  <si>
    <t>Sieć kanalizacyjna</t>
  </si>
  <si>
    <t>85.32.B</t>
  </si>
  <si>
    <t>85.31.B</t>
  </si>
  <si>
    <t>91.01.A</t>
  </si>
  <si>
    <t>69.20.Z</t>
  </si>
  <si>
    <t>93.19.Z</t>
  </si>
  <si>
    <t>91.02.Z</t>
  </si>
  <si>
    <t>85.60.Z</t>
  </si>
  <si>
    <t>85.10.Z</t>
  </si>
  <si>
    <t>31.07.9</t>
  </si>
  <si>
    <t>85.20.Z</t>
  </si>
  <si>
    <t>80.10.20 / 
85.20.Z</t>
  </si>
  <si>
    <t>85.31.10 / 
85.31.A</t>
  </si>
  <si>
    <t>80.10.A 
SEKCJA M</t>
  </si>
  <si>
    <t>84.25.Z / 
75.25.Z</t>
  </si>
  <si>
    <t>85.31.20 / 
87.30.Z</t>
  </si>
  <si>
    <t>90.04.Z</t>
  </si>
  <si>
    <t>84.11.Z</t>
  </si>
  <si>
    <t>88.91.Z</t>
  </si>
  <si>
    <t>88.10.Z</t>
  </si>
  <si>
    <t>84.12.Z</t>
  </si>
  <si>
    <t>Budynek użytkowy</t>
  </si>
  <si>
    <t>Budynek użytkowy os. Sielec</t>
  </si>
  <si>
    <t>lata 80 XX w.</t>
  </si>
  <si>
    <t>lata 30 XX w.</t>
  </si>
  <si>
    <t>stropodach żelbetowy, papa</t>
  </si>
  <si>
    <t>drewniany, blacha</t>
  </si>
  <si>
    <t>stropodach żelbetowy, blacha</t>
  </si>
  <si>
    <t>płyty dachowe korytkowe, papa</t>
  </si>
  <si>
    <t>lata 70 XX w., 2008 - remont sanitariów, malowanie pom.</t>
  </si>
  <si>
    <t>lata 30 XX w., 2011 - remont kapitalny popowodziowy</t>
  </si>
  <si>
    <t>lata 80 XX w., 2013 - wymiana stolarki okiennej i drzwiowej, naprawa schodów wejściowych wraz z ułożeniem płytek</t>
  </si>
  <si>
    <t>budynek użytkowy</t>
  </si>
  <si>
    <t>gaśnice - 8 szt., hydranty - 2 szt.</t>
  </si>
  <si>
    <t>gaśnice - 9 szt., hydranty - 6 szt.</t>
  </si>
  <si>
    <t>Przychodnia zdrowia</t>
  </si>
  <si>
    <t>budynek ochrony zdrowia</t>
  </si>
  <si>
    <t>gaśnice - 2 szt.</t>
  </si>
  <si>
    <t>Budynek mieszkalny wielorodzinny</t>
  </si>
  <si>
    <t>budynek mieszkalny</t>
  </si>
  <si>
    <t>2007; 2013 - izolacja fundamentów, remont rynien, ułożenie opaski wokół budynku</t>
  </si>
  <si>
    <t>1984 / 2013</t>
  </si>
  <si>
    <t>lata 30 XX w.; 
2012 - wymiana okien</t>
  </si>
  <si>
    <t>lata 80 XX w.; 2014 - remont schodów wejś. do budynku</t>
  </si>
  <si>
    <t>lata 80 XX w.; 2011 - remont kapitalny popowodziowy</t>
  </si>
  <si>
    <t>lata 80 XX w.; 2010 - remont</t>
  </si>
  <si>
    <t>lata 80 XX w., 2012 - wymiana parapetów, uszkodzonych klamek,  odgrzybienie, ułożenie płytek przed drzwiamy wejściowych</t>
  </si>
  <si>
    <t>płyty cementowo-azbestowe</t>
  </si>
  <si>
    <t>drewniany, eternit</t>
  </si>
  <si>
    <t>drewniany, dachówka</t>
  </si>
  <si>
    <t>stropodach zżelbetowy, papa</t>
  </si>
  <si>
    <t>gaśnica proszkowa typ GP4xABC szt. 4, hydrant wewnętrzny - 2 szt.</t>
  </si>
  <si>
    <t>ul. Św.Barbary 1
39-400 Tarnobrzeg</t>
  </si>
  <si>
    <t>ul. Św.Barbary 1 b
39-400 Tarnobrzeg</t>
  </si>
  <si>
    <t>Tak 
(częściowo)</t>
  </si>
  <si>
    <t>garaż</t>
  </si>
  <si>
    <t>magazyn</t>
  </si>
  <si>
    <t>budynek remizy strażackiej</t>
  </si>
  <si>
    <t>GCAET-1633109</t>
  </si>
  <si>
    <t>1190 l/m</t>
  </si>
  <si>
    <t>1200 l/h</t>
  </si>
  <si>
    <t>GCABT-1 587892</t>
  </si>
  <si>
    <t>70 Mpa</t>
  </si>
  <si>
    <t>GOBHT-1182477</t>
  </si>
  <si>
    <t>(DIN 14751/4-C200-H-E-I) 
DIN 14751/4-S30-E-I</t>
  </si>
  <si>
    <t>5,6 kW</t>
  </si>
  <si>
    <t>70 kW7</t>
  </si>
  <si>
    <t>30 kW10</t>
  </si>
  <si>
    <t>2,8 kVA</t>
  </si>
  <si>
    <t>1,7 kW</t>
  </si>
  <si>
    <t>1800 l/min</t>
  </si>
  <si>
    <t>24000 m/h</t>
  </si>
  <si>
    <t>1040 l/min</t>
  </si>
  <si>
    <t>3 kW</t>
  </si>
  <si>
    <t>Motopompa WT-30</t>
  </si>
  <si>
    <t>04M022300-076</t>
  </si>
  <si>
    <t>WABJ-1142127</t>
  </si>
  <si>
    <t>GC04-3685747</t>
  </si>
  <si>
    <t>GC05-2883837</t>
  </si>
  <si>
    <t>GT600C0096561</t>
  </si>
  <si>
    <t>GCACT-1611434</t>
  </si>
  <si>
    <t>72 Mpa</t>
  </si>
  <si>
    <t>WACJ11158-74</t>
  </si>
  <si>
    <t>ul. Piętaka 23
39-400 Tarnobrzeg</t>
  </si>
  <si>
    <t>Pilarka do betonu TS 420</t>
  </si>
  <si>
    <t>Pilarka do betonu TS 400</t>
  </si>
  <si>
    <t>1442AX</t>
  </si>
  <si>
    <t>P1100203650</t>
  </si>
  <si>
    <t>5,5 kW</t>
  </si>
  <si>
    <t>ul. Dąbrówki 44
39-400 Tarnobrzeg</t>
  </si>
  <si>
    <t>867-18-33-412</t>
  </si>
  <si>
    <t>42.11.Z</t>
  </si>
  <si>
    <t>Budynek magazynowy</t>
  </si>
  <si>
    <t xml:space="preserve">Sieć wodociągowa </t>
  </si>
  <si>
    <t>altana śmietnikowa</t>
  </si>
  <si>
    <t>trybuna</t>
  </si>
  <si>
    <t>rekreacja</t>
  </si>
  <si>
    <t>rekreacja dla dzieci</t>
  </si>
  <si>
    <t>przechowywanie sprzetu pożarniczego</t>
  </si>
  <si>
    <t>remiza Strażacka</t>
  </si>
  <si>
    <t>zabezpieczenie obiektu</t>
  </si>
  <si>
    <t>użytecznosci publicznej</t>
  </si>
  <si>
    <t>śmietnik</t>
  </si>
  <si>
    <t>pomieszczenie gospodarcze</t>
  </si>
  <si>
    <t>nieużytek wpisany do 
rejestru zabytków</t>
  </si>
  <si>
    <t>pomnik</t>
  </si>
  <si>
    <t>pomieszczenia 
administracyjne</t>
  </si>
  <si>
    <t>SPRZĘT STACJONARNY</t>
  </si>
  <si>
    <t>SPRZĘT PRZENOŚNY</t>
  </si>
  <si>
    <t>MONITORING</t>
  </si>
  <si>
    <t>Zamek - budynek główny</t>
  </si>
  <si>
    <t>obiekt specjalistyczny, Warsztaty Terapii Zajęciowej przy Parafii Matki Bożej Nieustającej Pomocy w Tarnobrzegu (dawny Zespół Szkół Ponadgimnazjalnych nr 2)</t>
  </si>
  <si>
    <t>obiekt specjalistyczny, Zespół Szkół Ponadgimnazjalnych nr 1</t>
  </si>
  <si>
    <t>obiekt specjalistyczny, Centrum Kształcenia Praktycznego</t>
  </si>
  <si>
    <t>obiekt specjalistyczny, Miejski Ośrodek Sportu i Rekreacji</t>
  </si>
  <si>
    <t>obiekt specjalistyczny, Zespół Szkół Ponadgimnazjalnych nr 3</t>
  </si>
  <si>
    <t>obiekt specjalistyczny, 
Gimnazjum nr 1</t>
  </si>
  <si>
    <t>obiekt specjalistyczny, 
Gimnazjum nr 2</t>
  </si>
  <si>
    <t>obiekt specjalistyczny, 
Liceum Ogólnokształcące</t>
  </si>
  <si>
    <t>obiekt specjalistyczny, 
Zespół Szkół „Górnik”</t>
  </si>
  <si>
    <t>obiekt specjalistyczny, 
Szkoła Podstawowa nr 10</t>
  </si>
  <si>
    <t>obiekt specjalistyczny, 
Szkoła Podstawowa nr 3</t>
  </si>
  <si>
    <t>obiekt specjalistyczny, 
Szkoła Podstawowa nr 9</t>
  </si>
  <si>
    <t>obiekt specjalistyczny, 
Gimnazjum nr 3</t>
  </si>
  <si>
    <t>obiekt specjalistyczny, 
Szkoła Podstawowa nr 4</t>
  </si>
  <si>
    <t>2 164,9 
+ 411 piwnice</t>
  </si>
  <si>
    <t xml:space="preserve">ul. Św. Barbary 1C
39-400 Tarnobrzeg </t>
  </si>
  <si>
    <t>ul. Szeroka 13
39-400 Tarnobrzeg</t>
  </si>
  <si>
    <t>ul. Kościuszki 30
39-400 Tarnobrzeg</t>
  </si>
  <si>
    <t>ul. Dzikowska
39-400 Tarnobrzeg</t>
  </si>
  <si>
    <t>ul. Zamkowa 1A 
39-400 Tarnobrzeg</t>
  </si>
  <si>
    <t>ul. Strażacka 5 
39-400 Tarnobrzeg</t>
  </si>
  <si>
    <t>ul. Mała
39-400 Tarnobrzeg</t>
  </si>
  <si>
    <t>ul. Kościelna 3
39-400 Tarnobrzeg</t>
  </si>
  <si>
    <t>ul. Wyspiańskiego 10
39-400 Tarnobrzeg</t>
  </si>
  <si>
    <t>ul. Św. Barbary 1 B
39-400 Tarnobrzeg</t>
  </si>
  <si>
    <t>ul. Św. Barbary 1
39-400 Tarnobrzeg</t>
  </si>
  <si>
    <t>ul. Wyspiańskiego 18/50
39-400 Tarnobrzeg</t>
  </si>
  <si>
    <t>ul. Zwierzyniecka 49/8
39-400 Tarnobrzeg</t>
  </si>
  <si>
    <t xml:space="preserve">ul. Dekutowskiego 17
39-400 Tarnobrzeg </t>
  </si>
  <si>
    <t>ul. Wyspiańskiego 10 
39-400 Tarnobrzeg</t>
  </si>
  <si>
    <t>ul. Jachowicza 4 
39-400 Tarnobrzeg</t>
  </si>
  <si>
    <t>ul. Kopernika 18
39-400 Tarnobrzeg</t>
  </si>
  <si>
    <t>ul. Kopernika 49 
39-400 Tarnobrzeg</t>
  </si>
  <si>
    <t>ul. Kopernika 1 
39-400 Tarnobrzeg</t>
  </si>
  <si>
    <t>ul. Kopernika 5 
39-400 Tarnobrzeg</t>
  </si>
  <si>
    <t>ul. Kochanowskiego 1 
39-400 Tarnobrzeg</t>
  </si>
  <si>
    <t xml:space="preserve">ul. M. Dąbrowskiej 10
39-400 Tarnobrzeg </t>
  </si>
  <si>
    <t xml:space="preserve">ul. Niepodległości 2
39-400 Tarnobrzeg </t>
  </si>
  <si>
    <t>ul. Świętej Barbary 1 B 
39-400 Tarnobrzeg</t>
  </si>
  <si>
    <t>ul. Sandomierska 27 
39-400 Tarnobrzeg</t>
  </si>
  <si>
    <t>ul. Ocicka (stadion)
39-400 Tarnobrzeg</t>
  </si>
  <si>
    <t>Pl. B. Głowackiego 4
39-400 Tarnobrzeg</t>
  </si>
  <si>
    <t>Pl. B. Głowackiego
39-400 Tarnobrzeg</t>
  </si>
  <si>
    <t>ul. Warszawska 10
39-400 Tarnobrzeg</t>
  </si>
  <si>
    <t>ul. Warszawska 12
39-400 Tarnobrzeg</t>
  </si>
  <si>
    <t>ul. Warszawska 14
39-400 Tarnobrzeg</t>
  </si>
  <si>
    <t>ul. Warszawska 11
39-400 Tarnobrzeg</t>
  </si>
  <si>
    <t>ul. Warszawska 13
39-400 Tarnobrzeg</t>
  </si>
  <si>
    <t>ul. Warszawska 15
39-400 Tarnobrzeg</t>
  </si>
  <si>
    <t>ul. Warszawska 17
39-400 Tarnobrzeg</t>
  </si>
  <si>
    <t>ul. Kwiatkowskiego 4
39-400 Tarnobrzeg</t>
  </si>
  <si>
    <t>Sienkiewicza - Rondo
39-400 Tarnobrzeg</t>
  </si>
  <si>
    <t>os. Ocice
39-400 Tarnobrzeg</t>
  </si>
  <si>
    <t>Lokalizacja</t>
  </si>
  <si>
    <t>ul. Św. Barbary 12
39-400 Tarnobrzeg</t>
  </si>
  <si>
    <t>Pl. B. Głowackiego 34
39-400 Tarnobrzeg</t>
  </si>
  <si>
    <t>Pl. B. Głowackiego 38
39-400 Tarnobrzeg</t>
  </si>
  <si>
    <t>ul. 1-go Maja 4A
39-400 Tarnobrzeg</t>
  </si>
  <si>
    <t>ul. 11-go Listopada 8
39-400 Tarnobrzeg</t>
  </si>
  <si>
    <t>ul. Warszawska 310B
39-400 Tarnobrzeg</t>
  </si>
  <si>
    <t>ul. Przemysłowa 1
39-400 Tarnobrzeg</t>
  </si>
  <si>
    <t>ul. Sielecka 29
39-400 Tarnobrzeg</t>
  </si>
  <si>
    <t>ul. Sienkiewicza 217
39-400 Tarnobrzeg</t>
  </si>
  <si>
    <t>ul. Krzywa 2
39-400 Tarnobrzeg</t>
  </si>
  <si>
    <t>ul. Sielecka 26
39-400 Tarnobrzeg</t>
  </si>
  <si>
    <t>ul. Kochanowskiego 12
39-400 Tarnobrzeg</t>
  </si>
  <si>
    <t>ul. 11-go Listopada 6
39-400 Tarnobrzeg</t>
  </si>
  <si>
    <t>ul. Zamkowa 2A
39-400 Tarnobrzeg</t>
  </si>
  <si>
    <t>ul. Warszawska 310
39-400 Tarnobrzeg</t>
  </si>
  <si>
    <t>ul. Kwiatkowskiego 3A
39-400 Tarnobrzeg</t>
  </si>
  <si>
    <t>ul. Borów 27
39-400 Tarnobrzeg</t>
  </si>
  <si>
    <t>ul. Borów 31
39-400 Tarnobrzeg</t>
  </si>
  <si>
    <t>ul. Warszawska 443
39-400 Tarnobrzeg</t>
  </si>
  <si>
    <t>Ochotnicza Straż Pożarna os. Ocice</t>
  </si>
  <si>
    <t>Ochotnicza Straż Pożarna os. Sielec</t>
  </si>
  <si>
    <t>Ochotnicza Straż Pożarna os. Sobów</t>
  </si>
  <si>
    <t>Ochotnicza Straż Pożarna os. Wielowieś</t>
  </si>
  <si>
    <t>Ochotnicza Straż Pożarna os. Zakrzów</t>
  </si>
  <si>
    <t>2010 / 2013</t>
  </si>
  <si>
    <t>ul. Górnicza 11
39-400 Tarnobrzeg</t>
  </si>
  <si>
    <t>43.12Z</t>
  </si>
  <si>
    <t>867-00-13-322</t>
  </si>
  <si>
    <t>budynek socjalny</t>
  </si>
  <si>
    <t>ul. Targowa 5
39-400 Tarnobrzeg</t>
  </si>
  <si>
    <t xml:space="preserve">Nazwa </t>
  </si>
  <si>
    <t>RAZEM:</t>
  </si>
  <si>
    <t>Pilarka do drewna Stihl MS 290</t>
  </si>
  <si>
    <t>Pilarka do betonu i stali Stihl TS 420</t>
  </si>
  <si>
    <t>Pilarka do betonu i stali Stihl TS 400</t>
  </si>
  <si>
    <t>nr fabryczny 10110118</t>
  </si>
  <si>
    <t>1974, 1985</t>
  </si>
  <si>
    <t xml:space="preserve">mieszkanie chronione, 
wspólnota mieszkaniowa  -  odrębnie ubezpieczone </t>
  </si>
  <si>
    <t>Rejon Dróg Miejskich Sp. z o.o.</t>
  </si>
  <si>
    <t>płyty korytkowo-
betonowe</t>
  </si>
  <si>
    <t>drewniany 
impregnowany</t>
  </si>
  <si>
    <t>strop z płyt 
korytkowych</t>
  </si>
  <si>
    <t>TAK 
(towarowa)</t>
  </si>
  <si>
    <t>gęstożebrowe typu 
TERIWA</t>
  </si>
  <si>
    <t>konstrukcja drewniana, 
pokrycie-blacha</t>
  </si>
  <si>
    <t xml:space="preserve">konstrukcja drewniana, 
pokrycie blacha </t>
  </si>
  <si>
    <t xml:space="preserve">konstrukcja drewniana, 
pokryta blacha </t>
  </si>
  <si>
    <t>dach - stropodach, pokrycie - 
papa asfaltowo-bitumiczna</t>
  </si>
  <si>
    <t>konstrukcja betonowa, 
pokrycie papa</t>
  </si>
  <si>
    <t>stropodach z płyt kanałowych, 
dach - papa termozgrzewalna</t>
  </si>
  <si>
    <t>TAK 
(kuchenna)</t>
  </si>
  <si>
    <t>TAK
(kuchenna)</t>
  </si>
  <si>
    <t>konstrukkcja drewniana 
kryta dachówką</t>
  </si>
  <si>
    <t>konstrukcja betonowa 
kryta blachą</t>
  </si>
  <si>
    <t>stalowy dwuspadowy kryty 
blachą trapezową</t>
  </si>
  <si>
    <t>konstrukcja betonowa, 
pokrycie - papa</t>
  </si>
  <si>
    <t>konstrukcja drewniana, 
pokrycie blacha</t>
  </si>
  <si>
    <t>stropodach betonowy 
kryty papą</t>
  </si>
  <si>
    <t>drewniany, strop Kleina, 
dachówka ceram.</t>
  </si>
  <si>
    <t>337 (siatka)</t>
  </si>
  <si>
    <t>270 (siatka)</t>
  </si>
  <si>
    <t>260 (siatka)
12 (brama)</t>
  </si>
  <si>
    <t>2 + 
piwnica</t>
  </si>
  <si>
    <t>Piwnice
(TAK/NIE)</t>
  </si>
  <si>
    <t>Instalacje sanitarne
(TAK/NIE)</t>
  </si>
  <si>
    <t>Windy
(TAK/NIE)</t>
  </si>
  <si>
    <t>ogrodzenie szkoły (przęsła matalowe, siatka) 2 bramy</t>
  </si>
  <si>
    <t>184 cm wysokość</t>
  </si>
  <si>
    <t>Ochotnicza Straż Pożarna os. Dzików</t>
  </si>
  <si>
    <t>407436708860759</t>
  </si>
  <si>
    <t>S311E, SP300E</t>
  </si>
  <si>
    <t>nr fabr. WAB.i 1138981</t>
  </si>
  <si>
    <t xml:space="preserve">Liceum Ogólnokształcące im. Mikołaja Kopernika </t>
  </si>
  <si>
    <t>Ochotnicza Straż Pozarna os. Wielowieś</t>
  </si>
  <si>
    <t>Szkoła Podstawowa nr 11 im. Wincentego Buczka</t>
  </si>
  <si>
    <t>Miejska Biblioteka Publiczna im. dr. Michała Marczaka - Biblioteka Główna</t>
  </si>
  <si>
    <t>gotowe elementy szkieletowe 
typu "Mazowsze" (kompozyt drewn.)</t>
  </si>
  <si>
    <t>Budynek gosp. (Spichlerz)</t>
  </si>
  <si>
    <t>Budynek gosp. (Studnia)</t>
  </si>
  <si>
    <t>budynek użyteczności publ.</t>
  </si>
  <si>
    <t>Czy budynek 
jest w użytku?</t>
  </si>
  <si>
    <t>XV-XVII w., 
XIX w. - przebudowa, 
XXI w. odbudowa</t>
  </si>
  <si>
    <t>lata 70 XX w., 2013 - wymiana instalacji elektrycznej, opraw oświetl., malowanie 
ścian i sufitów</t>
  </si>
  <si>
    <t>RAZEM BUDYNKI I BUDOWLE</t>
  </si>
  <si>
    <t>Ochotnicza Straż Pożarna os. Mokrzyszów</t>
  </si>
  <si>
    <t>lata 60 XX w., 
2010 - remont</t>
  </si>
  <si>
    <t>bloczki cementowo-wapienne</t>
  </si>
  <si>
    <t>pustak, elementy prefabrykowane Zerań</t>
  </si>
  <si>
    <t>stropodach drewn. kryty papą</t>
  </si>
  <si>
    <t>Konstukcja drewniana 
pokryta blachą</t>
  </si>
  <si>
    <t>elementy prefabrykowane</t>
  </si>
  <si>
    <t>wielka płyta, pustak</t>
  </si>
  <si>
    <t>sztuczna nawierzchnia</t>
  </si>
  <si>
    <t>ogrodzenie z siatki w ramach</t>
  </si>
  <si>
    <t>cegła, siatka, metal. przęsła</t>
  </si>
  <si>
    <t>beton, siatka, kątowniki</t>
  </si>
  <si>
    <t>elementy drewn., cegła ceram.</t>
  </si>
  <si>
    <t>technologia tradycyjna, 
podciągi prefabrykowane 
płyty stropowe</t>
  </si>
  <si>
    <t>bloczki pyłowo-betonowe</t>
  </si>
  <si>
    <t>Projektor</t>
  </si>
  <si>
    <t>Meble do pomieszczeń I piętro w budynku Inkubatora Technologiczno-Przemysłowego</t>
  </si>
  <si>
    <t>Rolety wew. okienne dla I piętro w budynku Inkubatora Technologiczno-Przemysłowego</t>
  </si>
  <si>
    <t>Wyposażenie sanitariatów w budynkach Inkubatora Technologiczno-Przemysłowego oraz Hali Przemysłowej</t>
  </si>
  <si>
    <t>Stacja transformatorowa kontenerowa typ MRw-b 20/630-6</t>
  </si>
  <si>
    <t>400 kVa</t>
  </si>
  <si>
    <t>1159/15</t>
  </si>
  <si>
    <t>Transformator TNOSCT-400/15PNSm DTSP-L3M128</t>
  </si>
  <si>
    <t>1LPL499464</t>
  </si>
  <si>
    <t>180 kVa</t>
  </si>
  <si>
    <t>Agregat prądotwórczy AKSA APD200C</t>
  </si>
  <si>
    <t>LST12071614</t>
  </si>
  <si>
    <t>Tablice interaktywne</t>
  </si>
  <si>
    <t>Ilość strażaków</t>
  </si>
  <si>
    <t>Miasto Tarnobrzeg wraz ze wszystkimi jednostkami organizacyjnymi oraz Tarnobrzeskim Parkiem Przemyslowo-Technologicznym</t>
  </si>
  <si>
    <t>ZASOBY MUZEUM HISTORYCZNEGO MIASTA TARNOBRZEGA</t>
  </si>
  <si>
    <t>Nazwa</t>
  </si>
  <si>
    <t>Autor</t>
  </si>
  <si>
    <t>Rok i miejscce powstania</t>
  </si>
  <si>
    <t>Materiał, technika, wymiary</t>
  </si>
  <si>
    <t>Zespół 5 miniatur</t>
  </si>
  <si>
    <t>Wincenty Lesseur-Lesserowicz (1745-1813)</t>
  </si>
  <si>
    <t>Polska, 1801 r.</t>
  </si>
  <si>
    <t>akwarela, gwasz, kość</t>
  </si>
  <si>
    <t>(MND ND – 229/1-5)</t>
  </si>
  <si>
    <t>Polska, pocz. XIX w.</t>
  </si>
  <si>
    <t>(MND ND-230/1-5)</t>
  </si>
  <si>
    <t>Portret hrabiny Bystry z Rakowskich</t>
  </si>
  <si>
    <t>gwasz, kość, wys. 9,8cm, szer. 7,6 cm</t>
  </si>
  <si>
    <t>(MNK ND 231)</t>
  </si>
  <si>
    <t>Alegoria dobroczynności wg obrazu Francesco Furini</t>
  </si>
  <si>
    <t>gwasz, kość słoniowa, wys. 8,6 cm, szer. 6,8 cm</t>
  </si>
  <si>
    <t>Zygmunt I Stary z het. Janem Tarnowskim - studium do obrazu historycznego</t>
  </si>
  <si>
    <t>Jan Matejko (1838-1893)</t>
  </si>
  <si>
    <t>Polska, 1854 r.</t>
  </si>
  <si>
    <t>akwarela, papier, ołówek, wys. 10 cm, szer. 6,5 cm</t>
  </si>
  <si>
    <t>(MNK ND 233)</t>
  </si>
  <si>
    <t>Hofmanowa Klementyna z Tańskich (1798-1845) pisarka, prekursorka powieści realistycznej, pedagog</t>
  </si>
  <si>
    <t>Józef Sonntag (1784- 1834)</t>
  </si>
  <si>
    <t>Polska, 1823 r.</t>
  </si>
  <si>
    <t>akwarela, gwasz, kość, wys. 8,2 cm, szer. 6,5 cm</t>
  </si>
  <si>
    <t>Joanna Grudziiiska (1791- 1831) księżna łowicka, morganatyczna żona wielkiego księcia Konstantego Pawłowicza, naczelnego wodza wojsk polskich 1815-1830</t>
  </si>
  <si>
    <t>akwarela, gwasz, kość. wys. 8,2 cm, szer. 6,5 cm</t>
  </si>
  <si>
    <t>Kazimiera Dąbrowska (1890-1972)</t>
  </si>
  <si>
    <t>1934 r.</t>
  </si>
  <si>
    <t>akwarela, gwasz, kość, wys. 11 cm, szer. 8 cm</t>
  </si>
  <si>
    <t>(MNK ND 236)</t>
  </si>
  <si>
    <t>Maria Klementyna Sobieska</t>
  </si>
  <si>
    <t>I poł. XVIII w.</t>
  </si>
  <si>
    <t>miedzioryt, papier czerpany, wys. 15,5 cm, szer. 9,5 cm</t>
  </si>
  <si>
    <t>(MNK ND 237)</t>
  </si>
  <si>
    <t>Dydo - kopia z Coypela Noel-Nicolas ?</t>
  </si>
  <si>
    <t>Wincenty Lesseur-Lesserowicz (1745- 1813)</t>
  </si>
  <si>
    <t>Polska, koniec XVIII w.</t>
  </si>
  <si>
    <t>gwasz, kość,  wys. 13,5 cm, szer. 11 cm</t>
  </si>
  <si>
    <t>(MND ND-23 8)</t>
  </si>
  <si>
    <t>Kleopatra Egipska wg Guido Cagnacci</t>
  </si>
  <si>
    <t>Louis Ducros</t>
  </si>
  <si>
    <t>Szwajcaria, koniec XVIII w.</t>
  </si>
  <si>
    <t>gwasz, pergamin, wys. 9,6 cm, szer. 8 cm</t>
  </si>
  <si>
    <t>(MNK ND 239)</t>
  </si>
  <si>
    <t>Lukrecja - kopia z Guido Renie go</t>
  </si>
  <si>
    <t>Polska, 1799 r.</t>
  </si>
  <si>
    <t>gwasz, kość,  wys. 15 cm, szer. 12 cm</t>
  </si>
  <si>
    <t>(MND ND-240)</t>
  </si>
  <si>
    <t>Portret Pani Wvżewskiej</t>
  </si>
  <si>
    <t>Polska, 1798 r.</t>
  </si>
  <si>
    <t>gwasz, kość, wys. 13,6 cm, szer. 11 cm</t>
  </si>
  <si>
    <t>(MND ND-241)</t>
  </si>
  <si>
    <t>Mnemozyna</t>
  </si>
  <si>
    <t>Polska</t>
  </si>
  <si>
    <t>gwasz, kość, wys. 14 cm, szer. 10,3 cm</t>
  </si>
  <si>
    <t>(MND ND-242)</t>
  </si>
  <si>
    <t>Sybilla</t>
  </si>
  <si>
    <t>Włochy, ok. 1800 r.</t>
  </si>
  <si>
    <t>gwasz, kość, wys. 8.6 cm. szer. 7 cm</t>
  </si>
  <si>
    <t>(MND ND- 243)</t>
  </si>
  <si>
    <t>Juno</t>
  </si>
  <si>
    <t>gwasz, kość, wys. 13,5 cm, szer. 10,6 cm</t>
  </si>
  <si>
    <t>(MND ND-244)</t>
  </si>
  <si>
    <t>Portrecik dziewczynki</t>
  </si>
  <si>
    <t>Pinneguin (?)</t>
  </si>
  <si>
    <t>I poł. XIX w.</t>
  </si>
  <si>
    <t>akwarela, gwasz, kość, szer. 7 cm</t>
  </si>
  <si>
    <t>(MND ND-245)</t>
  </si>
  <si>
    <t>Stanisława Ledóchowski (1764-1 819) uczestnik powstania kościuszkowskiego, pierwszy konsyliarz Ministerstwa Policji w Księstwie Warszawskim</t>
  </si>
  <si>
    <t>Polska, 1794 r.</t>
  </si>
  <si>
    <t>akwarela, gwasz, kość, wys. 9,9 cm, szer. 8,8 cm</t>
  </si>
  <si>
    <t>(MND ND-246)</t>
  </si>
  <si>
    <t>Skąpiec</t>
  </si>
  <si>
    <t>około 1800 r.</t>
  </si>
  <si>
    <t>gwasz, kość, wys. 9 cm, szer. 7,5 cm</t>
  </si>
  <si>
    <t>(MND NA-247)</t>
  </si>
  <si>
    <t>Portret dziewczynki z królikiem</t>
  </si>
  <si>
    <t>Polska, przełom XVIII i XIX w.</t>
  </si>
  <si>
    <t>gwasz, kość słoniowa, wys. 7,5 cm. szer. 5,5cm</t>
  </si>
  <si>
    <t>(MND ND-248)</t>
  </si>
  <si>
    <t>Antoni Laub (1788- 1842)</t>
  </si>
  <si>
    <t>papier, wys. 211.6, szer. 16,5 cm</t>
  </si>
  <si>
    <t>(MND ND-249)</t>
  </si>
  <si>
    <t>Alegoria zmysłu dotyku</t>
  </si>
  <si>
    <t>gwasz, kość, wys. 13,6 cm, szer. 10,6 cm</t>
  </si>
  <si>
    <t>(MND ND-250)</t>
  </si>
  <si>
    <t>Portret Anny Worcell z domu Tepper</t>
  </si>
  <si>
    <t>(MND ND-251)</t>
  </si>
  <si>
    <t>Portret Pani Bontani żony architekta</t>
  </si>
  <si>
    <t>gwasz, kość, wys. 13,7 cm, szer. 11,2 cm</t>
  </si>
  <si>
    <t>(MND ND-252)</t>
  </si>
  <si>
    <t>Karol Ferdynand, czwarty syn Zygmunta III, biskup wrocławski i płocki - rycina</t>
  </si>
  <si>
    <t>Baltazar Moncornct (ca 1600-1668)</t>
  </si>
  <si>
    <t>Francja, XVII w.</t>
  </si>
  <si>
    <t>miedzioryt, papier czerpany, wys. 16 cm szer. 11,6 cm</t>
  </si>
  <si>
    <t>(MND ND-253)</t>
  </si>
  <si>
    <t>Portret Tomasza Hutten-Czapskiego (1711- 1784) - rycina</t>
  </si>
  <si>
    <t>Matthaus Deisch (1724-1789)</t>
  </si>
  <si>
    <t>Niemcy, po 1765 r.</t>
  </si>
  <si>
    <t>mezzotinta, papier czerpany, wys. 16,7 cm, szer. 10 cm</t>
  </si>
  <si>
    <t>(MND ND-254)</t>
  </si>
  <si>
    <t>Portret hr. Tarły ze Szczekarzewic, podstolego Wielkiego Księstwa Litewskiego</t>
  </si>
  <si>
    <t>Bernigeroth (?)</t>
  </si>
  <si>
    <t>Niemcy,  I poł XVIII w.</t>
  </si>
  <si>
    <t>miedzioryt, papier czerpany, wys. 15cm. szer. 9 cm</t>
  </si>
  <si>
    <t>(MND ND-255)</t>
  </si>
  <si>
    <t>Portret generała Jana Henryka Dąbrowskiego (1755-1818)</t>
  </si>
  <si>
    <t>Joseph Collyer</t>
  </si>
  <si>
    <t>Anglia, koniec XVIII w.</t>
  </si>
  <si>
    <t>miedzioryt, papier czeipany, wys. 13,7 cm, szer. 8,5 cm</t>
  </si>
  <si>
    <t>(MND ND-256)</t>
  </si>
  <si>
    <t>Wolski w roli Tamowskiego w „Barbarze Radziwiłłównie”</t>
  </si>
  <si>
    <t>Jakub Sokołowski (1784-183 7)</t>
  </si>
  <si>
    <t>Polska, I poł. XIX w.</t>
  </si>
  <si>
    <t>akwaforta, wys. 16,5 cm, szer. 11,5 cm</t>
  </si>
  <si>
    <t>(MNLI ND-257)</t>
  </si>
  <si>
    <t>Portret kobiety</t>
  </si>
  <si>
    <t>Polska, 1793 r.</t>
  </si>
  <si>
    <t>gwasz, kość, wys. 7,2 cm, szer. 5,2 cm</t>
  </si>
  <si>
    <t>(MND ND-258)</t>
  </si>
  <si>
    <t>Rozalia ze Swidzińskich Janowa Małachowska z córką Cecylią</t>
  </si>
  <si>
    <t>Józef Kosiński (1753-1821)</t>
  </si>
  <si>
    <t>Polska, 1797 r.</t>
  </si>
  <si>
    <t>gwasz, kość, wys. 10 cm, szer. 7,7 cm</t>
  </si>
  <si>
    <t>(MND ND-259)</t>
  </si>
  <si>
    <t>Matka Boska z Dzieciątkiem Jezus i Sw. Janem</t>
  </si>
  <si>
    <t>Wincenty Lesseur-Lesserowicz (1745-1513)</t>
  </si>
  <si>
    <t>gwasz, kość słoniowa, wys. 16 cm, szer. 11.8 cm</t>
  </si>
  <si>
    <t>(MND ND- 260)</t>
  </si>
  <si>
    <t>Dzieciątko Jezus śpiące</t>
  </si>
  <si>
    <t>Polska, 1802 r.</t>
  </si>
  <si>
    <t>gwasz, kość, wys. 11,8 cm, szer, 14,5 cm</t>
  </si>
  <si>
    <t>(MND ND-261)</t>
  </si>
  <si>
    <t>Portrt Jakuba Ludwika Sobieskiego</t>
  </si>
  <si>
    <t>koniec XVII w.</t>
  </si>
  <si>
    <t>miedzioryt, papier czerpany, wys. 15, szer. 9,5 cm</t>
  </si>
  <si>
    <t>(MND ND-262)</t>
  </si>
  <si>
    <t>Mistyczne zaślubiny Sw. Katarzyny</t>
  </si>
  <si>
    <t>gwasz, kość, wys. 16,7 cm, szer. 12,7 cm</t>
  </si>
  <si>
    <t>(MND ND-263)</t>
  </si>
  <si>
    <t>Wenus, Kupidyn i Satyr</t>
  </si>
  <si>
    <t>Polska, ok. 1801 r.</t>
  </si>
  <si>
    <t>gwasz, kość, wys. 19 cm, szer. 14 cm</t>
  </si>
  <si>
    <t>(MND ND-264)</t>
  </si>
  <si>
    <t>Józef i Putyfara</t>
  </si>
  <si>
    <t>gwasz, kość, wys. 12 cm, szer. 9 cm</t>
  </si>
  <si>
    <t>(MNK ND 265)</t>
  </si>
  <si>
    <t>Walenty Czobor de Czobor szent-Mihaly (tajny radca Ferdynanda III)</t>
  </si>
  <si>
    <t>XVII w.</t>
  </si>
  <si>
    <t>miedzioryt, papier czerpany, wys. 8,5 cm, szer. 5,5 cm</t>
  </si>
  <si>
    <t>(MND ND-266)</t>
  </si>
  <si>
    <t>Portret Waleriana Stroynowskiego</t>
  </si>
  <si>
    <t>Polska, 1809 r.</t>
  </si>
  <si>
    <t>gwasz, kość, wys. 12,5 cm, szer. 9,8 cm</t>
  </si>
  <si>
    <t>(MNK ND 267)</t>
  </si>
  <si>
    <t>Alegoria Poezji wg Carlo Dolci (1649 r.)</t>
  </si>
  <si>
    <t>Lodovico Sorelli</t>
  </si>
  <si>
    <t>Włochy, koniec XVIII w.</t>
  </si>
  <si>
    <t>gwasz, kość, śr. 7 cm</t>
  </si>
  <si>
    <t>(MND ND-268)</t>
  </si>
  <si>
    <t>Dama zawoalowana</t>
  </si>
  <si>
    <t>Polska, 1785 r.</t>
  </si>
  <si>
    <t>gwasz, kość, wys. 7 cm, szer. 5,3 cm</t>
  </si>
  <si>
    <t>(MND ND-269)</t>
  </si>
  <si>
    <t>Judyta z głową Holofernesa</t>
  </si>
  <si>
    <t>gwasz, pergamin, wys. 13,5 cm., szer. 11,3 cm</t>
  </si>
  <si>
    <t>(MND ND-270)</t>
  </si>
  <si>
    <t>Polska, 1779 r.</t>
  </si>
  <si>
    <t>gwasz, kość słoniowa, wys. 21 cm, szer. 13,6 cm</t>
  </si>
  <si>
    <t>(MNI9 ND-271)</t>
  </si>
  <si>
    <t>Świeta Maria Magdalena</t>
  </si>
  <si>
    <t>Polska, 1796 r.</t>
  </si>
  <si>
    <t>akwarela, gwasz, kość,  wys. 10,5 cm, szer. 14,0 cm</t>
  </si>
  <si>
    <t>(MND ND-272)</t>
  </si>
  <si>
    <t>Portret męski (de Thon?)</t>
  </si>
  <si>
    <t>Polska 1789 r.</t>
  </si>
  <si>
    <t>gwasz, kość, wys. 5,2 cm, szer. 4,1 cm</t>
  </si>
  <si>
    <t>(MND ND-273)</t>
  </si>
  <si>
    <t>Dama w stroju empire</t>
  </si>
  <si>
    <t>gwasz, kość, wys. 5,5 cm, szer. 4,2 cm</t>
  </si>
  <si>
    <t>(MND ND-274)</t>
  </si>
  <si>
    <t>Pallas Atena</t>
  </si>
  <si>
    <t>gwasz, kość, wys. 5,4 cm, szer. 4,2 cm</t>
  </si>
  <si>
    <t>(MND ND-275)</t>
  </si>
  <si>
    <t>Polska, 1800 r.</t>
  </si>
  <si>
    <t>gwasz, kość, wys. 5,5cm, szer. 4 cm</t>
  </si>
  <si>
    <t>(MND ND-276)</t>
  </si>
  <si>
    <t>Portret męski ( Ismael Mengs?)</t>
  </si>
  <si>
    <t>Polska,  1788 r.</t>
  </si>
  <si>
    <t>gwasz, kość, wys. 6,2 cm, szer. 4,8 cm</t>
  </si>
  <si>
    <t>(MND ND-277)</t>
  </si>
  <si>
    <t>Jan Kochanowski (1530-1584) poeta doby renesansu</t>
  </si>
  <si>
    <t>(MND ND-278)</t>
  </si>
  <si>
    <t>Portret Pani Covay</t>
  </si>
  <si>
    <t>Monogramista B</t>
  </si>
  <si>
    <t>gwasz, kość, wys. 14,2 cm, szer. 11 cm</t>
  </si>
  <si>
    <t>(MND ND-279)</t>
  </si>
  <si>
    <t>Sybilla Persica</t>
  </si>
  <si>
    <t>Orsola Urbane</t>
  </si>
  <si>
    <t>gwasz, kość, wys. 12,7 cm, szer. 9,5 cm</t>
  </si>
  <si>
    <t>(MND ND-280)</t>
  </si>
  <si>
    <t>Portret kobiety z książką (kopia)</t>
  </si>
  <si>
    <t>Polska, 1808 r.</t>
  </si>
  <si>
    <t>akwarela, gwasz, karton, wys. 10 cm, szer. 7,8 cm</t>
  </si>
  <si>
    <t>(MNK ND 281)</t>
  </si>
  <si>
    <t>Dwie kobiety</t>
  </si>
  <si>
    <t>b.d.</t>
  </si>
  <si>
    <t>gwasz, karton, śr. 8 cm</t>
  </si>
  <si>
    <t>(MHK ND 282)</t>
  </si>
  <si>
    <t>Portret pani Sulistrowskiej z 1796 r.</t>
  </si>
  <si>
    <t>Polska,  1796 r.</t>
  </si>
  <si>
    <t>gwasz, kość słoniowa, wys. 13,8 cm, szer, 11 cm</t>
  </si>
  <si>
    <t>(MND ND-283)</t>
  </si>
  <si>
    <t>Lukrecja</t>
  </si>
  <si>
    <t>gwasz. karton, wys. 13,3 cm, szer. 9,4 cm</t>
  </si>
  <si>
    <t>(MHK ND 284)</t>
  </si>
  <si>
    <t>Bogusław Adamowicz (1870-1944)</t>
  </si>
  <si>
    <t>Polska, 1905 r.</t>
  </si>
  <si>
    <t>akwarela, gwasz, kość, wys. 10,7 cm, szer. 8,2 cm</t>
  </si>
  <si>
    <t>(MHK ND 285)</t>
  </si>
  <si>
    <t>Bachantka</t>
  </si>
  <si>
    <t>gwasz, kość, śr. 7,6 cm</t>
  </si>
  <si>
    <t>(MNK ND 286)</t>
  </si>
  <si>
    <t>Józef Sonntag (1784-1834)</t>
  </si>
  <si>
    <t>akwarela, gwasz, kość, wys. 6,4 cm, szer. 4,2 cm</t>
  </si>
  <si>
    <t>(MHK ND 287)</t>
  </si>
  <si>
    <t>Złotnik (kopia)</t>
  </si>
  <si>
    <t>Karol Balicki (1820-1854)</t>
  </si>
  <si>
    <t>Polska, ok. poł. XIX w.</t>
  </si>
  <si>
    <t>akwarela, gwasz, kość, wys. 11,5 cm, szer. 9,5cm</t>
  </si>
  <si>
    <t>(MHK ND 288)</t>
  </si>
  <si>
    <t>Judyta z głowa Holofernesa</t>
  </si>
  <si>
    <t>gwasz, kość, wys. 17 cm, szer. 13 cm</t>
  </si>
  <si>
    <t>(MHK ND 289)</t>
  </si>
  <si>
    <t>Nimfa i satyr</t>
  </si>
  <si>
    <t>ok. 1800 r.</t>
  </si>
  <si>
    <t>gwasz, kość, wys. 5 cm, szer. 5,5 cm</t>
  </si>
  <si>
    <t>(MHK NA 290)</t>
  </si>
  <si>
    <t>Diana śpiąca</t>
  </si>
  <si>
    <t>gwasz, kość, wys. 14 cm, szer. 17 cm</t>
  </si>
  <si>
    <t>(MND ND-291)</t>
  </si>
  <si>
    <t>Merkury, Psyche i Amor</t>
  </si>
  <si>
    <t>gwasz, kość, wys. 20 cm, szer. 12,7 cm</t>
  </si>
  <si>
    <t>(MND ND-292)</t>
  </si>
  <si>
    <t>Kleopatra</t>
  </si>
  <si>
    <t>gwasz, kość, wys. 13 cm, szer. 9 cm</t>
  </si>
  <si>
    <t>(MHK ND 293)</t>
  </si>
  <si>
    <t>Nimfa</t>
  </si>
  <si>
    <t>Carriera, Rosalba (1675-1757)</t>
  </si>
  <si>
    <t>gwasz, pergamin, wys. 11.7 cm, szer. 9,5 cm</t>
  </si>
  <si>
    <t>(MHK ND 294)</t>
  </si>
  <si>
    <t>Portret Jana Tarnowskiego</t>
  </si>
  <si>
    <t>ok. 1900 r.</t>
  </si>
  <si>
    <t>gwasz, kość, wys. 5,7 cm, szer. 4,4 cm</t>
  </si>
  <si>
    <t>(MHK ND 295)</t>
  </si>
  <si>
    <t>Polska, ok. 1905 r.</t>
  </si>
  <si>
    <t>akwarela, gwasz, wys. 6 cm, szer. 4 cm</t>
  </si>
  <si>
    <t>(MHK ND 296)</t>
  </si>
  <si>
    <t>Portret Marii z Potockich Tarnowskiej</t>
  </si>
  <si>
    <t>Bogusław Adamowicz (1570-1944)</t>
  </si>
  <si>
    <t>Polska, ok. 1900 r.</t>
  </si>
  <si>
    <t>gwasz, kość, wys. 6,5 cm, szer. 5 cm</t>
  </si>
  <si>
    <t>(MHK ND 297)</t>
  </si>
  <si>
    <t>Portret Róży z Tarnowskich Tyszkiewiczowej</t>
  </si>
  <si>
    <t>gwasz, kość, wys. 6 cm, szer. 4,5 cm</t>
  </si>
  <si>
    <t>(MHK ND 298)</t>
  </si>
  <si>
    <t>Portret Zofii z Tarnowskich Potockiej</t>
  </si>
  <si>
    <t>gwasz, kość, wys. 5,8 cm, szer. 4,3 cm</t>
  </si>
  <si>
    <t>(MHK ND 299)</t>
  </si>
  <si>
    <t>Portret Zofii z Zamoyskich (1839-19311) córki Zdzisława Zamoyskiego i Józefy z Walickich, od 1861 żona Jana Tarnowskiego, matka Zdzisława</t>
  </si>
  <si>
    <t>Polska, ok. 1904 r.</t>
  </si>
  <si>
    <t>gwasz, kość, wys. 10,9 cm, szer. 8,5 cm</t>
  </si>
  <si>
    <t>(MHK ND 300)</t>
  </si>
  <si>
    <t>Portret Feliksa Tarnowskiego</t>
  </si>
  <si>
    <t>Polska, po 1800 r.</t>
  </si>
  <si>
    <t>gwasz, kość, wys. 12, 7cm, szer. 10 cm</t>
  </si>
  <si>
    <t>Polska, ok. 1630 r.</t>
  </si>
  <si>
    <t>technika olejna, blacha, wys. 8,3 cm, szer. 6,3 cm</t>
  </si>
  <si>
    <t>(MHK ND 302)</t>
  </si>
  <si>
    <t>(MHK ND 303)</t>
  </si>
  <si>
    <t>Zofia z Potockich Tarnowska (1879-1933), córka Artura Władysława Potockiego z Krzeszowic i Rozalii z Lubomirskich, od 1897 r. żona Zdzisława Tarnowskiego</t>
  </si>
  <si>
    <t>Oprawiony w drewnie medalion (awers i rewers – 2 szt.) Zdzisław Tarnowski 1926, Boga i Ojczyzny sługa wierny, Towarzyszom Przywódca Niestrudzony</t>
  </si>
  <si>
    <t>Konstanty Laszczka</t>
  </si>
  <si>
    <t>dobry</t>
  </si>
  <si>
    <t>Obraz, Portret Jana Feliksa Tarnowskiego</t>
  </si>
  <si>
    <t>Jan Antoine Laurent</t>
  </si>
  <si>
    <t>1815 r.</t>
  </si>
  <si>
    <t>olej, deska, owal, 11 x 14 cm, rama ozdobna (złocona)</t>
  </si>
  <si>
    <t>fotograf Kordyan</t>
  </si>
  <si>
    <t>Lwów</t>
  </si>
  <si>
    <t>oprawa drewniana, wymiary: 43,5 x 14,7 cm</t>
  </si>
  <si>
    <t>26 x 19,9 cm</t>
  </si>
  <si>
    <t>Obraz, Babka i wnuk</t>
  </si>
  <si>
    <t>Gotfried Schalcken</t>
  </si>
  <si>
    <t>II poł XVII w.</t>
  </si>
  <si>
    <t>Obraz, Portret Róży z Zamoyskich Tarnowskiej</t>
  </si>
  <si>
    <t>Wojciech Kossak</t>
  </si>
  <si>
    <t>1926 r.</t>
  </si>
  <si>
    <t>olej, płótno, 93 x 82 cm, rama drewniana, ozdobna, złocona</t>
  </si>
  <si>
    <t>Obraz, Polowanie na dziki</t>
  </si>
  <si>
    <t>1910-1928</t>
  </si>
  <si>
    <t>olej, płótno, 75 x 125,5 cm, rama drewniana prosta</t>
  </si>
  <si>
    <t>Obraz, Portret mężczyzny</t>
  </si>
  <si>
    <t>Lodovico Carracci, szkoła bolońska</t>
  </si>
  <si>
    <t>XVI/XVII w.</t>
  </si>
  <si>
    <t>olej, płótno, 43,5 x 57,5 cm, rama drewniana, prosta, złocona</t>
  </si>
  <si>
    <t>olej, płótno, 39 x 50,5 cm, rama prosta, złocona</t>
  </si>
  <si>
    <t>Obraz, Portret Mademoiselle de Vaux</t>
  </si>
  <si>
    <t>A.N. (wg Jeana-Baptiste Greuze'a)</t>
  </si>
  <si>
    <t>pocz. XIX w.</t>
  </si>
  <si>
    <t>olej, płótno, 36,5 x 44 cm, rama drewniana, ozdobna, złocona</t>
  </si>
  <si>
    <t>Obraz, Portret młodzieńca</t>
  </si>
  <si>
    <t>szkoła lub krąg Rembrandta</t>
  </si>
  <si>
    <t>olej, deska, śr. - 21 cm, rama drewniana, ozdobna</t>
  </si>
  <si>
    <t>Obraz, Portret J. Kalwina (?)</t>
  </si>
  <si>
    <t>A.N.</t>
  </si>
  <si>
    <t>Włochy, XVI/XVII w.</t>
  </si>
  <si>
    <t>olej, deska, 35,5 x 44,5 cm, rama drewniana</t>
  </si>
  <si>
    <t>Obraz, Perspektywa Wenecji</t>
  </si>
  <si>
    <t>szkoła Bernardo Canaletta</t>
  </si>
  <si>
    <t>XVII/XVIII w.</t>
  </si>
  <si>
    <t>olej, płótno, 39,5 x 47,5 cm, rama drewniana, złocona</t>
  </si>
  <si>
    <t>Obraz, Panorama Wenecji</t>
  </si>
  <si>
    <t>olej, płótno, 40 x 47 cm</t>
  </si>
  <si>
    <t>Batalia</t>
  </si>
  <si>
    <t>Jacques (we Włoszech zwany Giacomo Cortese, znany też jako Le Bourguignon)</t>
  </si>
  <si>
    <t>Zaślubiny św. Katarzyny</t>
  </si>
  <si>
    <t>nieustalony malarz flamandzki</t>
  </si>
  <si>
    <t>Krajobraz z baszta nad jeziorem</t>
  </si>
  <si>
    <t>Claude Joseph Vernet (?)</t>
  </si>
  <si>
    <t>XVIII w.</t>
  </si>
  <si>
    <t>Burza morska</t>
  </si>
  <si>
    <t>Ludolf Backhuysen, szkoła holenderska</t>
  </si>
  <si>
    <t>olej, deska, rama złocona, 47,5 x 35,5 cm (z ramą: 57,7 x 45,3 cm)</t>
  </si>
  <si>
    <t>Psy i zwierzyna</t>
  </si>
  <si>
    <t>Adriaen de Greyf</t>
  </si>
  <si>
    <t>olej, płótno, rama złocona, 32,5 x 25 cm (z ramą: 50 x 41 cm)</t>
  </si>
  <si>
    <t>Miłosierny Samarytanin</t>
  </si>
  <si>
    <t>J. Huchtenburg</t>
  </si>
  <si>
    <t>olej, deska, 32,5 x 26 cm, brak ramy</t>
  </si>
  <si>
    <t>królewski rusznikarz w Wersalu</t>
  </si>
  <si>
    <t>42 x 13,5 cm</t>
  </si>
  <si>
    <t>Aksamitna makata z herbem Leliwa w centralnej części</t>
  </si>
  <si>
    <t>tkanina koloru rudego, haft srebrem, wymiary: 70 x 62 cm</t>
  </si>
  <si>
    <t>Matka Boska</t>
  </si>
  <si>
    <t>Włochy, XVIII w.</t>
  </si>
  <si>
    <t>ol. pł., bez ramy, wymiary: 68 x 54 cm</t>
  </si>
  <si>
    <t>(MNK ND 760)</t>
  </si>
  <si>
    <t>Madonna</t>
  </si>
  <si>
    <t>A.N. (wg Sassoferato 1603-1685)</t>
  </si>
  <si>
    <t>Francja lub Włochy (?), I poł. XIX w.</t>
  </si>
  <si>
    <t>(MNK ND 763)</t>
  </si>
  <si>
    <t>Zabawa dzieci z kozą</t>
  </si>
  <si>
    <t>Francesco Albani (1578-1660)</t>
  </si>
  <si>
    <t>Włochy</t>
  </si>
  <si>
    <t>olej, drewno, bez ramy, 24 x 24 cm</t>
  </si>
  <si>
    <t>(MNK ND 783)</t>
  </si>
  <si>
    <t>Zabawy dzieci</t>
  </si>
  <si>
    <t>(MNK ND 784)</t>
  </si>
  <si>
    <t>Zabawa dzieci - rydwan</t>
  </si>
  <si>
    <t>(MNK ND 785)</t>
  </si>
  <si>
    <t>Dzieci na huśtawce</t>
  </si>
  <si>
    <t>(MNK ND 786)</t>
  </si>
  <si>
    <t>Zabawa dzieci - zapaśnicy</t>
  </si>
  <si>
    <t>(MNK ND 787)</t>
  </si>
  <si>
    <t>Amorek</t>
  </si>
  <si>
    <t>Włochy (?), Bolonia, I poł. XVII w.</t>
  </si>
  <si>
    <t>pastel, rama ozdobna, 40 x 30 cm</t>
  </si>
  <si>
    <t>(MNK ND 788)</t>
  </si>
  <si>
    <t>(MNK ND 789)</t>
  </si>
  <si>
    <t>(MNK ND 790)</t>
  </si>
  <si>
    <t>(MNK ND 791)</t>
  </si>
  <si>
    <t>Portret mężczyzny</t>
  </si>
  <si>
    <t>olej, kruszec, blacha, bez ramy, 9,5 x 9,5 cm (koło)</t>
  </si>
  <si>
    <t>(MNK ND 792)</t>
  </si>
  <si>
    <t>Chrystus przez założeniem do grobu</t>
  </si>
  <si>
    <t>Włochy, XVII w.</t>
  </si>
  <si>
    <t>olej, deska, owal, bez ramy, 15,3 x 22 cm</t>
  </si>
  <si>
    <t>(MNK ND 794)</t>
  </si>
  <si>
    <t>Święty Jan Chrzciciel z barankiem</t>
  </si>
  <si>
    <t>Włochy (?), II poł. XVIII w.</t>
  </si>
  <si>
    <t>olej, kość, bez ramy, 13 x 10,3 cm</t>
  </si>
  <si>
    <t>(MNK ND 795)</t>
  </si>
  <si>
    <t>Głowa dziecka</t>
  </si>
  <si>
    <t>olej, deska, bez ramy, 29 x 21 cm</t>
  </si>
  <si>
    <t>(MNK ND 801)</t>
  </si>
  <si>
    <t>Nicolas Demonstier</t>
  </si>
  <si>
    <t>Francja, XVIII w.</t>
  </si>
  <si>
    <t>olej, drewno, 23 x 19 cm</t>
  </si>
  <si>
    <t>(MNK ND 802)</t>
  </si>
  <si>
    <t>Anioł</t>
  </si>
  <si>
    <t>Włochy, XVI w.</t>
  </si>
  <si>
    <t>olej, deska, bez ramy, 23,2 x 20,2 cm</t>
  </si>
  <si>
    <t>(MNK ND 807)</t>
  </si>
  <si>
    <t>Pustelnik</t>
  </si>
  <si>
    <t>Niemcy, XVII w.</t>
  </si>
  <si>
    <t>olej, płótno, bez ramy, 40,5 x 29,5 cm</t>
  </si>
  <si>
    <t>(MNK ND 812)</t>
  </si>
  <si>
    <t>Pieta</t>
  </si>
  <si>
    <t>Andrea Sacchi (przypisywany)</t>
  </si>
  <si>
    <t>Włochy, XVII</t>
  </si>
  <si>
    <t>(MNK ND 813)</t>
  </si>
  <si>
    <t>Portret chłopca</t>
  </si>
  <si>
    <t>Włochy, I poł. XVII w.</t>
  </si>
  <si>
    <t>ol. pł., bez ramy, 38 x 30,3 cm</t>
  </si>
  <si>
    <t>(MNK ND 814)</t>
  </si>
  <si>
    <t>Głowa starca</t>
  </si>
  <si>
    <t>olej, tektura, bez ramy, 46 x 36 cm</t>
  </si>
  <si>
    <t>(MNK ND 816)</t>
  </si>
  <si>
    <t>Rycerz – portret mężczyzny</t>
  </si>
  <si>
    <t>Holandia lub Flandria, XVII w.</t>
  </si>
  <si>
    <t>olej, blacha, miedź, rama ozdobna, 11 x 8 cm</t>
  </si>
  <si>
    <t>(MNK ND 818)</t>
  </si>
  <si>
    <t>Święty Piotr</t>
  </si>
  <si>
    <t>(MNK ND 819)</t>
  </si>
  <si>
    <t>Portret nieznanego mężczyzny</t>
  </si>
  <si>
    <t>olej, deska, rama ozdobna, 34,8 x 25,5 cm</t>
  </si>
  <si>
    <t>(MNK ND 820)</t>
  </si>
  <si>
    <t>Chłopcy</t>
  </si>
  <si>
    <t>S. Witting</t>
  </si>
  <si>
    <t>(MNK ND 821)</t>
  </si>
  <si>
    <t>Fajczarze</t>
  </si>
  <si>
    <t>Holandia, XIX w.</t>
  </si>
  <si>
    <t>(MNK ND 824)</t>
  </si>
  <si>
    <t>Portret Jana Feliksa Tarnowskiego (1777-1842)</t>
  </si>
  <si>
    <t>Gaspare Landi (1756-1830)</t>
  </si>
  <si>
    <t>Włochy, 1804</t>
  </si>
  <si>
    <t>olej, płótno, rama złocona, 17 x 17 cm</t>
  </si>
  <si>
    <t>(MNK ND 827)</t>
  </si>
  <si>
    <t>Francja lub Włochy, II poł. XVI w.</t>
  </si>
  <si>
    <t>(MNK ND 828)</t>
  </si>
  <si>
    <t>Święta w zachwyceniu</t>
  </si>
  <si>
    <t>olej, płótno, bez ramy, 43 x 32 cm</t>
  </si>
  <si>
    <t>(MNK ND 829)</t>
  </si>
  <si>
    <t>Krajobraz</t>
  </si>
  <si>
    <t>Francja, ok. 1800</t>
  </si>
  <si>
    <t>olej, blacha, 12 x 15,5 cm</t>
  </si>
  <si>
    <t>(MND ND 831)</t>
  </si>
  <si>
    <t>Portret starca</t>
  </si>
  <si>
    <t>Federico Barocci (1535-1612)</t>
  </si>
  <si>
    <t>olej, tektura, 45 x 37 cm</t>
  </si>
  <si>
    <t>(MNK ND 833)</t>
  </si>
  <si>
    <t>Scena rodzajowa</t>
  </si>
  <si>
    <t>olej, deska, bez ramy, 16,6 x 20 cm</t>
  </si>
  <si>
    <t>(MNK ND 835)</t>
  </si>
  <si>
    <t>Dziewczyna z gołąbkiem</t>
  </si>
  <si>
    <t>wg Jean-Baptiste Greuze'a</t>
  </si>
  <si>
    <t>Francja, pocz. XIX w.</t>
  </si>
  <si>
    <t>olej, płótno, rama robocza, 48 x 44 cm</t>
  </si>
  <si>
    <t>(MNK ND 846)</t>
  </si>
  <si>
    <t>Ludzie wśród ruin</t>
  </si>
  <si>
    <t>Salvatore Rosa (1615-1673)</t>
  </si>
  <si>
    <t>Włochy, między XVII a XVIII w.</t>
  </si>
  <si>
    <t>olej, płótno, bez ramy, 48 x 53 cm</t>
  </si>
  <si>
    <t>Włochy, Wenecja, pocz. XVII w.</t>
  </si>
  <si>
    <t>olej, płótno, rama robocza, 64 x 48 cm</t>
  </si>
  <si>
    <t>(MNK ND 849)</t>
  </si>
  <si>
    <t>Włochy (?), XVIII w.</t>
  </si>
  <si>
    <t>olej, deska, bez ramy, 53 x 70 cm</t>
  </si>
  <si>
    <t>(MNK ND 873)</t>
  </si>
  <si>
    <t>Chrystus niosący Krzyż</t>
  </si>
  <si>
    <t>Alfonso Cano (?) (1601-1667)</t>
  </si>
  <si>
    <t>rama robocza, olej, deska, 75 x 60 cm</t>
  </si>
  <si>
    <t>(MNK ND 874)</t>
  </si>
  <si>
    <t>Portret Zofii Tarnowskiej</t>
  </si>
  <si>
    <t>Paul Chabas</t>
  </si>
  <si>
    <t>Francja</t>
  </si>
  <si>
    <t>(MNK ND 875)</t>
  </si>
  <si>
    <t>Zwierzęta</t>
  </si>
  <si>
    <t>olej, płótno, rama robocza, 49 x 64 cm</t>
  </si>
  <si>
    <t>(MNK ND 876)</t>
  </si>
  <si>
    <t>Portret Tadeusza Czackiego (1765-1813)</t>
  </si>
  <si>
    <t>Polska, po 1792</t>
  </si>
  <si>
    <t>(MNK ND 882)</t>
  </si>
  <si>
    <t>Chusta św. Weroniki</t>
  </si>
  <si>
    <t>olej, płótno, rama robocza, 45,2 x 37,5 cm</t>
  </si>
  <si>
    <t>(MNK ND 893)</t>
  </si>
  <si>
    <t>Wnętrze kościoła</t>
  </si>
  <si>
    <t>Holandia, między XVII a XIX w.</t>
  </si>
  <si>
    <t>olej, deska, bez ramy, 41 x 32 cm</t>
  </si>
  <si>
    <t>(MNK ND 1446)</t>
  </si>
  <si>
    <t>Upadek Chrystusa pod krzyżem</t>
  </si>
  <si>
    <t>Ukrzyżowanie</t>
  </si>
  <si>
    <t>olej, blacha, miedź, kruszec, bez ramy, 26 x 21 cm</t>
  </si>
  <si>
    <t>(MNK ND 1447)</t>
  </si>
  <si>
    <t>Ecce Homo</t>
  </si>
  <si>
    <t>olej, blacha, miedź, bez ramy, 35 x 28 cm</t>
  </si>
  <si>
    <t>(MNK ND 1448)</t>
  </si>
  <si>
    <t>Pokłon pasterzy</t>
  </si>
  <si>
    <t>olej, blacha, miedź, bez ramy, 38 x 28 cm</t>
  </si>
  <si>
    <t>(MNK ND 1449)</t>
  </si>
  <si>
    <t>Zwiastowanie</t>
  </si>
  <si>
    <t>(MNK ND 1451)</t>
  </si>
  <si>
    <t>olej, blacha, miedź, bez ramy, 21,4 x 16,5 cm</t>
  </si>
  <si>
    <t>(MNK ND 1452)</t>
  </si>
  <si>
    <t>Święty Paweł</t>
  </si>
  <si>
    <t>(MNK ND 1454)</t>
  </si>
  <si>
    <t>A.N. (wg Stephana Lochnera)</t>
  </si>
  <si>
    <t>(MNK ND 1456)</t>
  </si>
  <si>
    <t>Matka Boska z Dzieciątkiem</t>
  </si>
  <si>
    <t>(MNK ND 1457)</t>
  </si>
  <si>
    <t>Święty Franciszek w otoczeniu Aniołów</t>
  </si>
  <si>
    <t>(MNK ND 1458)</t>
  </si>
  <si>
    <t>Włochy, przełom XVI i XVII w.</t>
  </si>
  <si>
    <t>olej, płótno, rama ozdobna, 47 x 37 cm</t>
  </si>
  <si>
    <t>(MNK ND 2067)</t>
  </si>
  <si>
    <t>Portret Juliusza hrabiego Tarnowskiego</t>
  </si>
  <si>
    <t>Kazimierz Pochwalski (1855-1940)</t>
  </si>
  <si>
    <t>Polska, 1918</t>
  </si>
  <si>
    <t>olej, deska, rama robocza, 67 x 53 cm</t>
  </si>
  <si>
    <t>(MNK ND 754)</t>
  </si>
  <si>
    <t>Portret mężczyzny (Adam Tarnowski)</t>
  </si>
  <si>
    <t>olej, tektura, rama robocza, 71 x 51 cm</t>
  </si>
  <si>
    <t>(MNK ND 755)</t>
  </si>
  <si>
    <t>Portret Stanisława Zamoyskiego</t>
  </si>
  <si>
    <t>(MNK ND 765)</t>
  </si>
  <si>
    <t>Portret Juliusza Małachowskiego</t>
  </si>
  <si>
    <t>Polska, Kraków, 1831</t>
  </si>
  <si>
    <t>olej, płótno, rama robocza, 75,5 x 63 cm</t>
  </si>
  <si>
    <t>(MNK ND 761)</t>
  </si>
  <si>
    <t>Portret Bazylego Ładzic Walickiego</t>
  </si>
  <si>
    <t>Ucieczka z Egiptu</t>
  </si>
  <si>
    <t>Jan Piotr Norblin (1745-1830)</t>
  </si>
  <si>
    <t>(MNK ND 830)</t>
  </si>
  <si>
    <t>Portret Rozalii z Czackich hrabiny Tarnowskiej</t>
  </si>
  <si>
    <t>olej, płótno, rama robocza, 86 x 70 cm</t>
  </si>
  <si>
    <t>(MNK ND 892)</t>
  </si>
  <si>
    <t>Portret Jana Jacka Tarnowskiego</t>
  </si>
  <si>
    <t>(MNK ND 895)</t>
  </si>
  <si>
    <t>Portret Stanisława Małachowskiego</t>
  </si>
  <si>
    <t>Polska, II poł. XVIII w.</t>
  </si>
  <si>
    <t>olej, płótno, rama ozdobna, 43 x 46,5 cm</t>
  </si>
  <si>
    <t>(MNK ND 900)</t>
  </si>
  <si>
    <t>Scena batalistyczna</t>
  </si>
  <si>
    <t>Henryk Pilatti (1832-1894)</t>
  </si>
  <si>
    <t>Polska, 1870</t>
  </si>
  <si>
    <t>(MNK ND 2066)</t>
  </si>
  <si>
    <t>Powóz zaprzężony w czwórkę koni</t>
  </si>
  <si>
    <t>Juliusz Kossak (1824-1899)</t>
  </si>
  <si>
    <t>akwarela, gwasz, papier, bez ramy, 30 x 55 cm</t>
  </si>
  <si>
    <t>(MNK ND 749)</t>
  </si>
  <si>
    <t>Portret konny Zdzisław Tarnowski</t>
  </si>
  <si>
    <t>akwarela, gwasz, papier, bez ramy, 55 x 29,5 cm</t>
  </si>
  <si>
    <t>(MNK ND 750)</t>
  </si>
  <si>
    <t>akwarela, papier, rama, 43 x 55,5 cm</t>
  </si>
  <si>
    <t>(MNK ND 751)</t>
  </si>
  <si>
    <t>akwarela, papier, rama, 42 x 55 cm</t>
  </si>
  <si>
    <t>(MNK ND 752)</t>
  </si>
  <si>
    <t>Scena z polowania</t>
  </si>
  <si>
    <t>(MNK ND 753)</t>
  </si>
  <si>
    <t>Oddział ułanów z roku 1831 z przewodnikiem</t>
  </si>
  <si>
    <t>akwarela, papier, rama, 47 x 56,5 cm</t>
  </si>
  <si>
    <t>(MNK ND 757)</t>
  </si>
  <si>
    <t>Oddział jazdy polskiej z roku 1831</t>
  </si>
  <si>
    <t>(MNK ND 758)</t>
  </si>
  <si>
    <t>Stado hetmańskie</t>
  </si>
  <si>
    <t>akwarela, papier, rama ozdobna, 68 x 126 cm</t>
  </si>
  <si>
    <t>Zaparcie się świętego Piotra</t>
  </si>
  <si>
    <t>Holandia, II ćwierć XVII w.</t>
  </si>
  <si>
    <t>rama ozdobna, 87 x 105 cm, kopia, technika malarska (2013 r.)</t>
  </si>
  <si>
    <t>(dawny ND 850)</t>
  </si>
  <si>
    <t>Walka koguta z kotem</t>
  </si>
  <si>
    <t>Jacob Victors (Jacomo)</t>
  </si>
  <si>
    <t>rama ozdobna, 90,6 x 81 cm, kopia, technika malarska (2013 r.)</t>
  </si>
  <si>
    <t>(dawny ND 899)</t>
  </si>
  <si>
    <t>Osty i motyle – fragment leśnego poszycia</t>
  </si>
  <si>
    <t>Otto Marseus van Schrieck</t>
  </si>
  <si>
    <t>lata 60 – XVII w.</t>
  </si>
  <si>
    <t>rama ozdobna, 42,8 x 37 cm, kopia, technika malarska (2013 r.)</t>
  </si>
  <si>
    <t>(dawny ND 809)</t>
  </si>
  <si>
    <t>Sen Jakuba</t>
  </si>
  <si>
    <t>(dawny ND 879)</t>
  </si>
  <si>
    <t>Św. Anna Samotrzeć z kanclerzem Szydłowieckim</t>
  </si>
  <si>
    <t>A.N. (Mistrz Jerzy?), malarz krakowski, początek XVI w.</t>
  </si>
  <si>
    <t>(dawny ND 844)</t>
  </si>
  <si>
    <t>Augustyn Mirys</t>
  </si>
  <si>
    <t>ok. 1750</t>
  </si>
  <si>
    <t>rama ozdobna, 83 x 72 cm, kopia, technika reprograficzna (2014 r.)</t>
  </si>
  <si>
    <t>(dawny ND 897)</t>
  </si>
  <si>
    <t>rama ozdobna, 70 x 60 cm, kopia, technika malarska (2013 r.)</t>
  </si>
  <si>
    <t>rama ozdobna, 60,5 x 50 cm, kopia, tech. reprograficzna (2014 r.)</t>
  </si>
  <si>
    <t>Józef Franciszek Pitschmann (1758-1834)</t>
  </si>
  <si>
    <t>Francesco Barbieri Giovanni (1591-1666)</t>
  </si>
  <si>
    <t>Jan Nepomucen Bizański (1804-1878)</t>
  </si>
  <si>
    <t>A.N. (wg Jana Chrzciciela Lampiego st.)</t>
  </si>
  <si>
    <t>Utrecht (naśladowca Dirka van Baburena)</t>
  </si>
  <si>
    <t>pastel, płótno, karton, bez ramy, bez blejtramu, 45 x 36 cm</t>
  </si>
  <si>
    <t>wg Jacopo Tintoretta (ok. 1518-1594)</t>
  </si>
  <si>
    <t>olej, kamień, rama złocona, 11 x 11 cm (z ramą: 18 x 18 x 3,2 cm)</t>
  </si>
  <si>
    <t>wg Bernardio Luiniego, (ok. 1480-1532)</t>
  </si>
  <si>
    <t>wg Simone de Pesaro</t>
  </si>
  <si>
    <t>olej, płótno, rama ozdobna, 86,3 x 64 cm</t>
  </si>
  <si>
    <t>(MNK ND 759)</t>
  </si>
  <si>
    <t>Porter Waleriana Stroynowskiego</t>
  </si>
  <si>
    <t>Gaspere Landi (1756-1830)</t>
  </si>
  <si>
    <t>Włochy, Rzym, 1804 r.</t>
  </si>
  <si>
    <t>olej, płótno, rama ozdobna, 98 x 74 cm</t>
  </si>
  <si>
    <t>(MNK ND 762)</t>
  </si>
  <si>
    <t>Portret Jana Feliksa Tarnowskiego</t>
  </si>
  <si>
    <t>(MNK ND 764)</t>
  </si>
  <si>
    <t>Święty Jan Chrzciciel</t>
  </si>
  <si>
    <t>olej, płótno, rama ozdobna, 83 x 54 cm</t>
  </si>
  <si>
    <t>(MNK ND 766)</t>
  </si>
  <si>
    <t>Madonna z Dzieciątkiem</t>
  </si>
  <si>
    <t>Francesco Trevisani (656-1746)</t>
  </si>
  <si>
    <t>Włochy, Rzym, I ćwierć XVIII w.</t>
  </si>
  <si>
    <t>(MNK ND 767)</t>
  </si>
  <si>
    <t>Scena u wejścia do pałacu</t>
  </si>
  <si>
    <t>Włochy, przełom XVII i XVIII w.</t>
  </si>
  <si>
    <t>olej, płótno, rama ozdobna, 71 x 98cm</t>
  </si>
  <si>
    <t>(MNK ND 768)</t>
  </si>
  <si>
    <t>Matka Boska Bolesna</t>
  </si>
  <si>
    <t>A.N. (wg Tycjana)</t>
  </si>
  <si>
    <t>(MNK ND 825)</t>
  </si>
  <si>
    <t>Annibale Carracci (?) (1560-1609)</t>
  </si>
  <si>
    <t>olej, płótno, rama ozdobna, 106 x 138 cm</t>
  </si>
  <si>
    <t>(MNK ND 838)</t>
  </si>
  <si>
    <t>Chrystus i jawnogrzesznica</t>
  </si>
  <si>
    <t>Włochy, Wenecja, XVI w.</t>
  </si>
  <si>
    <t>(MNK ND 839)</t>
  </si>
  <si>
    <t>Anglia, XVII w.</t>
  </si>
  <si>
    <t>olej, płótno, rama ozdobna, 161 x 103 cm</t>
  </si>
  <si>
    <t>(MNK ND 8840)</t>
  </si>
  <si>
    <t>Jan III Sobieski</t>
  </si>
  <si>
    <t>A.N. (wg Marcellego Bacciarellego)</t>
  </si>
  <si>
    <t>olej, płótno, rama ozdobna, 88 x 57 cm</t>
  </si>
  <si>
    <t>(MNK ND 841)</t>
  </si>
  <si>
    <t>A.N. (wg Rafaela)</t>
  </si>
  <si>
    <t>(MNK ND 842)</t>
  </si>
  <si>
    <t>Astronom</t>
  </si>
  <si>
    <t>Salvatore Rosa (przypisywany)</t>
  </si>
  <si>
    <t>Włochy, ok. 1650 r.</t>
  </si>
  <si>
    <t>olej, płótno, rama ozdobna, 128 x 89 cm</t>
  </si>
  <si>
    <t>(MNK ND 845)</t>
  </si>
  <si>
    <t>Portret Róży z Czackich Tarnowskiej</t>
  </si>
  <si>
    <t>Antonio Cherubini (18..-18..)</t>
  </si>
  <si>
    <t>olej, płótno, rama ozdobna, 96 x 74,5 cm</t>
  </si>
  <si>
    <t>(MNK ND 883)</t>
  </si>
  <si>
    <t>Bonifacio Vernese (zwany też Veneziano) (1487-1533)</t>
  </si>
  <si>
    <t>Włochy, Wenecja, II poł. XVI w.</t>
  </si>
  <si>
    <t>olej, płótno, rama ozdobna, 84,5 x 114 cm</t>
  </si>
  <si>
    <t>(MNK ND 884)</t>
  </si>
  <si>
    <t>Porter Jana Jacka Tarnowskiego</t>
  </si>
  <si>
    <t>Heinrich Fuger (1751-1818)</t>
  </si>
  <si>
    <t>Austria, 1808 r.</t>
  </si>
  <si>
    <t>olej, płótno, rama ozdobna, 114 x 90 cm</t>
  </si>
  <si>
    <t>(MNK ND 887)</t>
  </si>
  <si>
    <t>Portret Gabrieli z Małachowskich Tarnowskiej</t>
  </si>
  <si>
    <t>Leon Kapliński (1826-1873)</t>
  </si>
  <si>
    <t>Polska, 1857 r.</t>
  </si>
  <si>
    <t>olej, płótno, rama ozdobna, 68,5 x 54 cm</t>
  </si>
  <si>
    <t>(MNK ND 888)</t>
  </si>
  <si>
    <t>Portret Walerii ze Stroynowskich Tarnowskiej</t>
  </si>
  <si>
    <t>Beata Czacka (1758-1824)</t>
  </si>
  <si>
    <t>Polska, 1810 r.</t>
  </si>
  <si>
    <t>olej, płótno, rama ozdobna, 74 x 59,5cm</t>
  </si>
  <si>
    <t>(MNK ND 889)</t>
  </si>
  <si>
    <t>Portret Zofii Potockiej</t>
  </si>
  <si>
    <t>Franz Schratzberg(1811-1889)</t>
  </si>
  <si>
    <t>Austria, Wiedeń, XIX w.</t>
  </si>
  <si>
    <t>olej, płótno, rama ozdobna, 78 x 62 cm</t>
  </si>
  <si>
    <t>(MNK ND 891)</t>
  </si>
  <si>
    <t>Portret Jana Bohdana Tarnowskiego</t>
  </si>
  <si>
    <t>A.Pages</t>
  </si>
  <si>
    <t>(MNK ND 896)</t>
  </si>
  <si>
    <t>Hetman Jan Tarnowski</t>
  </si>
  <si>
    <t>olej, płótno, rama ozdobna, 86 x 72 cm</t>
  </si>
  <si>
    <t>(MNK ND 898)</t>
  </si>
  <si>
    <t>Jacek Tarnowski</t>
  </si>
  <si>
    <t>olej, płótno, rama ozdobna, 57,5 x 47,4 x 7 cm</t>
  </si>
  <si>
    <t>(D 1327 ML)</t>
  </si>
  <si>
    <t>Waleria ze Stroynowskich Tarnowska</t>
  </si>
  <si>
    <t>pocz. XIXw.</t>
  </si>
  <si>
    <t>olej, płótno, 227,5 x 173,2 x 14 cm</t>
  </si>
  <si>
    <t>(D 1328 MŁ)</t>
  </si>
  <si>
    <t>Jan Tarnowski</t>
  </si>
  <si>
    <t>XIX / XX w.</t>
  </si>
  <si>
    <t>olej, płótno, 154,3 x 111,3 x 6,5 cm</t>
  </si>
  <si>
    <t>(D 1329 MŁ)</t>
  </si>
  <si>
    <t>Henryk Rodakowski(1823-1894)</t>
  </si>
  <si>
    <t>1889 r.</t>
  </si>
  <si>
    <t>(D 1330)</t>
  </si>
  <si>
    <t>Juliusz Tarnowski</t>
  </si>
  <si>
    <t>Coghen</t>
  </si>
  <si>
    <t>poł. XIX w.</t>
  </si>
  <si>
    <t>(D 1331 MŁ)</t>
  </si>
  <si>
    <t>Widok Dzikowa</t>
  </si>
  <si>
    <t>1799 r.</t>
  </si>
  <si>
    <t>(D 1332 ML)</t>
  </si>
  <si>
    <t>Zdzisław Tarnowski na koniu</t>
  </si>
  <si>
    <t>Wojciech Kossak( 1856-1942)</t>
  </si>
  <si>
    <t>Aleksander Pock (1871-1950)</t>
  </si>
  <si>
    <t>(D 1334 MŁ)</t>
  </si>
  <si>
    <t>Uczony prawnik</t>
  </si>
  <si>
    <t>Thomas Wyck lub Wijck</t>
  </si>
  <si>
    <t>lata 60-70 XVII w.</t>
  </si>
  <si>
    <t>olej, płótno, rama ozdobna, 93 x 57 cm</t>
  </si>
  <si>
    <t>Krajobraz z dwoma postaciami</t>
  </si>
  <si>
    <t>Gaspard Dughet</t>
  </si>
  <si>
    <t>olej, płótno, rama ozdobna, 50 x 40 cm</t>
  </si>
  <si>
    <t>Portret Zdzisława Tarnowskiego</t>
  </si>
  <si>
    <t>Jacek Malczewski</t>
  </si>
  <si>
    <t>1920 r.</t>
  </si>
  <si>
    <t>olej, płótno, rama drewniana, 118,5 x 150 cm</t>
  </si>
  <si>
    <t>Rzeźba, Chrystus i Św. Jan Chrzciciel jako bawiące się dzieci</t>
  </si>
  <si>
    <t>marmur biały, 97,5 x 50 x 41 cm</t>
  </si>
  <si>
    <t>Portret hetmana Jana Tarnowskiego</t>
  </si>
  <si>
    <t>A.N (kopia współczesna)</t>
  </si>
  <si>
    <t>olej, płótno, rama drewniana, 223 x 115 cm</t>
  </si>
  <si>
    <t>Portret Jana Krzysztofa Tarnowskiego</t>
  </si>
  <si>
    <t>olej, płótno, rama drewniana, 223 x 108 cm</t>
  </si>
  <si>
    <t>Portret Gabriela Tarnowskiego</t>
  </si>
  <si>
    <t>A.N (kopia)</t>
  </si>
  <si>
    <t>XVIII w (?)</t>
  </si>
  <si>
    <t>olej, płótno, rama drewniana, 223x 114 cm</t>
  </si>
  <si>
    <t>Portret Michała Stanisława Tarnowskiego</t>
  </si>
  <si>
    <t>A.N. (kopia współczesna)</t>
  </si>
  <si>
    <t>olej, płótno, rama drewniana, 216x 112 cm</t>
  </si>
  <si>
    <t>Portret Aleksandra Dominika Tarnowskiego</t>
  </si>
  <si>
    <t>olej, płótno, rama drewniana, 75 x 65 cm</t>
  </si>
  <si>
    <t>Porter Jana Stanisława Tarnowskiego</t>
  </si>
  <si>
    <t>Portret Rafała Tarnowskiego</t>
  </si>
  <si>
    <t>olej, płótno, rama drewniana, 76 x 66 cm</t>
  </si>
  <si>
    <t>Alessandro Algardii (?) (1602-1654)</t>
  </si>
  <si>
    <t>SIECI, INSTALACJE</t>
  </si>
  <si>
    <t>Grupa III-VIII</t>
  </si>
  <si>
    <t>Budynek socjalny</t>
  </si>
  <si>
    <t>Budynek usługowy</t>
  </si>
  <si>
    <t>budynek usługowy</t>
  </si>
  <si>
    <t>konstrukcja szkieletowa żelbet. słupowo-ryglowej z murowanymi ścianami. Stropy prefabrykowane - typ "żerań", kl. schodowa żelbetowa monolityczna. Stropodach pełny, kryty papą na lepiku. Ściany murowane z bloczków piano-gazu-silikatu gr. 24 cm docieplone styropianem.</t>
  </si>
  <si>
    <t>instalacja hydrantowa na każdej kondygnacji, system detekcji gazu (w kotłowni), instalacja odgromowa, instalacja ppoż. (czujki) oraz instalacja: elektryczna, wod. - kan., gazowa, c.o., antywłamaniowa, instalacja systemu oddymiania z centralką RZN 4404-K (przeciwpożarową)</t>
  </si>
  <si>
    <t>Przedszkole nr 15</t>
  </si>
  <si>
    <t>ul. Św. Barbary 9                  39-400 Tarnobrzeg</t>
  </si>
  <si>
    <t>8510Z</t>
  </si>
  <si>
    <t>budynek przedszkola</t>
  </si>
  <si>
    <t>wychowanie i nauczanie 
dzieci w wieku od 2,5 do 7 lat</t>
  </si>
  <si>
    <t>konstrukcja betonowa               pokrycie - papa</t>
  </si>
  <si>
    <t>gaśnice proszkowe - 7 szt., gaśnica pianowa "kuchenna" - 1 szt., hydranty wewnętrzne - 4 szt., zamki w drzwiach wejściowych - 2 szt. drzwi wejściowych z jednym zamkiem w każdych, 1 szt. drzwi antywłamaniowe, alarm antykradzieżowy, czujniki ruchu, odległość do najbliższego zbiornika wodnego - 1,5 km, odległość do dwóch jednostek straży pożarnej - ul. Targowa - 1,3  km, ul. Strażacka - 2,8 km</t>
  </si>
  <si>
    <t>przedszkolny plac zabaw</t>
  </si>
  <si>
    <t>zabawa dzieci w wieku 
od 2,5 do 7 lat</t>
  </si>
  <si>
    <t>metal i drewno</t>
  </si>
  <si>
    <t>ogrodzenie przedszkola</t>
  </si>
  <si>
    <t>przęsła z siatki drucianej</t>
  </si>
  <si>
    <t>bramy wjazdowe i wejściowe</t>
  </si>
  <si>
    <t>wjazd samochdów dostawczych 
i wejście klientów przedszkola</t>
  </si>
  <si>
    <t xml:space="preserve">metal </t>
  </si>
  <si>
    <t>eternit</t>
  </si>
  <si>
    <t>Zespół Szkół im. ks. St. Staszica</t>
  </si>
  <si>
    <t>ul. Kopernika1
39-400 Tarnobrzeg</t>
  </si>
  <si>
    <t>8560Z</t>
  </si>
  <si>
    <t>zstarnob@poczta.neostrada.pl</t>
  </si>
  <si>
    <t>ul. Kopernika 1
39-400 Tarnobrzeg</t>
  </si>
  <si>
    <t>Bieżnia lekkoatletyczna</t>
  </si>
  <si>
    <t>Szatnia przy budynku szkoły</t>
  </si>
  <si>
    <t xml:space="preserve">Klatki schodowe w budynku (przeciwpożarowe drzwi wewnętrzne (8 szt) oraz segmenty ścian wewnętrznych </t>
  </si>
  <si>
    <t>klatki schodowe</t>
  </si>
  <si>
    <t>łącznik między budynkami sal gimnastycznych pokryty stropodachem z płyt kanałowyc, pokryty papą termozgrzewalną</t>
  </si>
  <si>
    <t>Konstrukcja budynku szkieletowa: fundamenty - beton, zbrojona konstrukcja, podłużnice, ściany nośne/piwnice - beton, parter - cegła silikonowa, ściany osłonowe - bloki gazobetonowe, ścianki działowe - cegła dziurawka</t>
  </si>
  <si>
    <t>stropy piwnic, parteru i kondygnacji wykonane z płyt kanałowych prefabryk.</t>
  </si>
  <si>
    <t xml:space="preserve">stropodach z prefabrykatów, płyt kanałowych, pokryty papą termozgrzewalną </t>
  </si>
  <si>
    <t>ul. Dworska 2
39-400 Tarnobrzeg</t>
  </si>
  <si>
    <t>Budynek warsztatu samochodowego</t>
  </si>
  <si>
    <t>Budynek garażowo-biurowy</t>
  </si>
  <si>
    <t>Budynek biurowy</t>
  </si>
  <si>
    <t>Budynek warsztatowo-magazynowy</t>
  </si>
  <si>
    <t>Budynek magazynowy-wiata</t>
  </si>
  <si>
    <t>Fundamenty żelbetowe, ściany zewnętrzne murowane z pustaków ceramicznych gr. 29 cm.  Więźba dachowa dwuspadowa drewniana pokryta papą termozgrzewalną. Ocieplenie dachu  z wełny mineralnej i styropianu. Elewacje ścian zew. ocieplone styropianem gr. 10 cm. Bramy wjazdowe 2 szt. segmentowe Hörman i 1 szt. brama drewniana. Posadzka gres. Budynek wyposażony w kanał remontowy (betonowy).</t>
  </si>
  <si>
    <t>dach dwuspadowy, fundamenty żelbetowe, konstrukcja ścian – słupy stalowe i bloczki gazobetonowe, konstrukcja dachu – wiązary stalowe, pokrycie dachu z blachy trapezowej, ściany zew. – ocieplone styropianem gr. 8 cm. obudowane blachą trapezową i tynkiem mineralnym. Strop na deskowaniu ażurowym, ocieplony wełną mineralną gr. 15 cm. i podwieszony do dźwigarów. Posadzki cementowe i z płytek gresowych. Drzwi wejściowe drewniane, brama garażowa stalowa. Instalacja: elektryczna, wod. – kan. i c.o.</t>
  </si>
  <si>
    <t>pokryty dachem jednospadowym, fundamenty żelbetowe, konstrukcja ścian – słupy stalowe i bloczki gazobetonowe, konstrukcja dachu – wiązary stalowe, pokrycie dachu z blachy stalowej falistej. Obudowa ścian zew. – blacha stalowa trapezowa z ociepleniem płytami styropianowymi gr. 8 cm. i tynkiem mineralnym. Strop na deskowaniu ażurowym ocieplony wełną mineralną gr. 15 cm. Posadzki z płytek gresowych. Instalacja: elektryczna, wod. – kan. i c.o.</t>
  </si>
  <si>
    <t>dach jednospadowy, fundamenty z płyt drogowych żelbetowych, konstrukcja ścian szkieletowa stalowa, dach – wiązary stalowe, pokrycie dachu z blachy falistej. Obudowa ścian z blachy trapezowej, ocieplona styropianem gr. 8 cm. Sufit z płyt styropianowych na ruszcie drewnianym – mocowany do dźwigarów. Ocieplenie stropu wełną mineralną gr. 10 cm. Posadzki z płytek gresowych. Drzwi i okna z PCV. Brama przesuwna stalowa. Instalacja: elektryczna, wod. – ka.n. i c.o.</t>
  </si>
  <si>
    <t>drewniany, strop żelbetowy, 
blacha, papa</t>
  </si>
  <si>
    <t>konstrukcja beton - 
płyty korytkowe, papa</t>
  </si>
  <si>
    <t>konstrukcja drewniana pokyta 
blachą dachową</t>
  </si>
  <si>
    <t>dach konstrukcja betonowa, 
pokrycie papa</t>
  </si>
  <si>
    <t>murowany metodą tradycyjną, dach jednospadowy. Fundamenty żelbetowe, ściany zewnętrzne z bloczków gazobetonowych gr. 24 cm. Więźba dachowa drewniana z dachem z papy termozgrzewalnej. Ocieplenie dachu wełną mineralną gr. 8 cm. i styropianem gr. 8 cm. Brama podnoszona – Hörman, okna i drzwi z PCV. Posadzka gres. Instalacja: elektryczna, wod. – ka.n. i c.o.</t>
  </si>
  <si>
    <t>konstrukcja stalowa z dachem jednospadowym, fundamenty żelbetowe, konstrukcja nośna – słupy stalowe, dach – płatwie stalowe pokryte blachą trapezową z ociepleniem. Obudowa ścian z blachy stalowej trapezowej z ociepleniem. Ścianki wew. stalowe i murowane. Posadzki cementowe i z płytek terakotowych. Drzwi zewnętrzne i bramy – stalowe. Instalacja: elektryczna, wod. – ka.n. i c.o.</t>
  </si>
  <si>
    <t>dach stalowy dwuspadowy, częściowo stropodach. Fundamenty żelbetowe, konstrukcja ścian stalowa szkieletowa. Dach nad częścią wyższą – wiązary stalowe dwuspadowe, pokryte blachą falistą. Dach nad częścią niższą - stropodach prefabrykowany pokryty papą. Ściany z bloczków gazobetonowych ocieplone styropianem gr. 8 cm. i pokryte blachą trapezową. Stropy podwieszone 
z płyt styropianowych. Posadzki z płytek terakota. Instalacja: elektryczna, wod. – ka.n. i c.o.</t>
  </si>
  <si>
    <t>kopiarka KM Bizhub 164</t>
  </si>
  <si>
    <t>swich FX-D1162 16 port</t>
  </si>
  <si>
    <t>telewizor LG43c</t>
  </si>
  <si>
    <t>telewizor Samsung 48c</t>
  </si>
  <si>
    <t>zestaw komputerowy V3800</t>
  </si>
  <si>
    <t>monitor Philips 21,5</t>
  </si>
  <si>
    <t>monitor ASUS 21,5 LED</t>
  </si>
  <si>
    <t>niszczarka</t>
  </si>
  <si>
    <t>5 gaśnic proszkowych, 2 hydranty wewnętrzne, alam antykradzieżowy, monitoring - 6 kamer</t>
  </si>
  <si>
    <t>1 gaśnica proszkowa, 1 hydrant wewnętrzny,  monitoring - 1 kamera, 2 zamki w drzwiach zewnętrznych</t>
  </si>
  <si>
    <t>projektory</t>
  </si>
  <si>
    <t>działalność statutowa</t>
  </si>
  <si>
    <t>zewnętrzne - gazobeton, 
wewnętrzne - cegła pełna</t>
  </si>
  <si>
    <t>Altana ogrodowa</t>
  </si>
  <si>
    <t>altana ogrodowa</t>
  </si>
  <si>
    <t>Monitor LCD Philips</t>
  </si>
  <si>
    <t>Monitor  Philips Led 22</t>
  </si>
  <si>
    <t>Drukarka Kyocera Ecosys</t>
  </si>
  <si>
    <t>Drukarka HP LJ P 1102</t>
  </si>
  <si>
    <t>Drukarka laser HP P 1102</t>
  </si>
  <si>
    <t>Monitor  Philips LCD 21,5</t>
  </si>
  <si>
    <t>UPS EVER DUO II 500</t>
  </si>
  <si>
    <t>UPS FILDETRINIK ARES 1600 RACK</t>
  </si>
  <si>
    <t>Kopiarka Canon iR 2520</t>
  </si>
  <si>
    <t>Gra PC FIFA 15</t>
  </si>
  <si>
    <t>Ruter</t>
  </si>
  <si>
    <t>Laptop Lenovo G50-80</t>
  </si>
  <si>
    <t>Laminator</t>
  </si>
  <si>
    <t xml:space="preserve">sekretariat@mosir.tarnobrzeg.pl
kseigowosc@mosir.tarnobrzeg.pl </t>
  </si>
  <si>
    <t>System kamer wewnętrznych i zewnętrznych</t>
  </si>
  <si>
    <t xml:space="preserve">ul. Sandomierska 27
39-400 Tarnobrzeg </t>
  </si>
  <si>
    <t>TAK 
(2 towarowe)</t>
  </si>
  <si>
    <t>Wieża SAMSUNG</t>
  </si>
  <si>
    <t>Kolumna</t>
  </si>
  <si>
    <t>Komputer stacjonarny - zestaw</t>
  </si>
  <si>
    <t xml:space="preserve">Urzadzenie wielofunkcyjne </t>
  </si>
  <si>
    <t>Wieża Samsung MXJ 630</t>
  </si>
  <si>
    <t>kopiarka</t>
  </si>
  <si>
    <t>Kolumna mobilna IBIZA</t>
  </si>
  <si>
    <t>Drukarka HP M125 nw</t>
  </si>
  <si>
    <t>Plac zabaw ławki</t>
  </si>
  <si>
    <t xml:space="preserve">zestaw interaktywny </t>
  </si>
  <si>
    <t>Tablica interaktywna QWB200EM</t>
  </si>
  <si>
    <t>Tablica interaktywna QOMO QUEST55</t>
  </si>
  <si>
    <t>Laptop LENOWO G50-30</t>
  </si>
  <si>
    <t>1969-70</t>
  </si>
  <si>
    <t xml:space="preserve">Sprzęt komputerowy, skanery, kserokopiarki </t>
  </si>
  <si>
    <t>Sprzęt radiotechniczny</t>
  </si>
  <si>
    <t xml:space="preserve">Urządzenia (oscyloskopy, sondy, woltomierze) </t>
  </si>
  <si>
    <t>Sprzęt elektroniczny</t>
  </si>
  <si>
    <t>organy CASIO</t>
  </si>
  <si>
    <t>radiomagnetofon PHILIPS 2 szt.</t>
  </si>
  <si>
    <t>notebook HP</t>
  </si>
  <si>
    <t>projektor BENQ</t>
  </si>
  <si>
    <t>laptop DELL</t>
  </si>
  <si>
    <t>monitory</t>
  </si>
  <si>
    <t>urządzenia wielofunkcyjne - 4 szt POKL</t>
  </si>
  <si>
    <t>zestaw nagłaśniający, wzmacniacze - 18 szt. Rada Rodz</t>
  </si>
  <si>
    <t>laptopy - 2 szt. E+</t>
  </si>
  <si>
    <t>wideoprojektory, projektory - 1 szt. E+</t>
  </si>
  <si>
    <t>wideoprojektory, projektory - 2 sz. Rada Rodz.</t>
  </si>
  <si>
    <t>kamera cyfrowa</t>
  </si>
  <si>
    <t>aparat fotograficzny - 1 szt. Erasmus+</t>
  </si>
  <si>
    <t>internat ZSP 3 (w użyczeniu)</t>
  </si>
  <si>
    <t>wideoprojektor BENQ - 2 szt</t>
  </si>
  <si>
    <t>Pomnik patrona szkoły z granitu</t>
  </si>
  <si>
    <t>Ddrogi</t>
  </si>
  <si>
    <t>1 km z kruszywa naturalnego kostka betonowaB - 35</t>
  </si>
  <si>
    <t xml:space="preserve">Parkingi: 320 m2       </t>
  </si>
  <si>
    <t>Parkingi z kostki betonowej: 1 626 m2</t>
  </si>
  <si>
    <t xml:space="preserve">Chodniki i place z kostki betonowej: 2 423,5 m2 </t>
  </si>
  <si>
    <t>Zewnętrzna kanalizacja sanitarna</t>
  </si>
  <si>
    <t xml:space="preserve">Zewnętrzna kanalizacja deszczowa   </t>
  </si>
  <si>
    <t>Hala sportowa - kanalizacja deszczowa</t>
  </si>
  <si>
    <t>Hala sportowa - kanalizacja sanitarna</t>
  </si>
  <si>
    <t>Węzeł cieplny</t>
  </si>
  <si>
    <t>BENQ MX 514 2700</t>
  </si>
  <si>
    <t>BENQ MX 515 2700</t>
  </si>
  <si>
    <t>Monitor Philips 24"</t>
  </si>
  <si>
    <t>Projektor BENQ MW 523</t>
  </si>
  <si>
    <t>Projektor BENQ TH681 DLP</t>
  </si>
  <si>
    <t>Monitor 21.5"LED</t>
  </si>
  <si>
    <t>Drukarka laserowa Xerox</t>
  </si>
  <si>
    <t xml:space="preserve">Drukarka laserowa HPLJ </t>
  </si>
  <si>
    <t>Drukarka laserowa Brother</t>
  </si>
  <si>
    <t>Dell Opiplex 9020 MTIS - 4590</t>
  </si>
  <si>
    <t>Telewizor Panasonic</t>
  </si>
  <si>
    <t>Urządzenie wielofunkcyjne Konica Minolta</t>
  </si>
  <si>
    <t xml:space="preserve">Telefaks Panasonic </t>
  </si>
  <si>
    <t>Vizalier Lumens DC125</t>
  </si>
  <si>
    <t>Vizalier Lumens DC126</t>
  </si>
  <si>
    <t>Vizalier Lumens DC127</t>
  </si>
  <si>
    <t>Vizalier Lumens DC128</t>
  </si>
  <si>
    <t>Vizalier Lumens DC129</t>
  </si>
  <si>
    <t>Vizalier Lumens DC130</t>
  </si>
  <si>
    <t>Vizalier Lumens DC131</t>
  </si>
  <si>
    <t>Rejestrator AHD</t>
  </si>
  <si>
    <t>Notebook LENOVO G50-3080</t>
  </si>
  <si>
    <t>Notebook LENOVO G50-3081</t>
  </si>
  <si>
    <t>Notebook LENOVO G50-3082</t>
  </si>
  <si>
    <t>Notebook LENOVO G50-3083</t>
  </si>
  <si>
    <t>Notebook LENOVO G50-3084</t>
  </si>
  <si>
    <t>Notebook LENOVO G50-3085</t>
  </si>
  <si>
    <t>Notebook LENOVO G50-3086</t>
  </si>
  <si>
    <t>419,16 mb</t>
  </si>
  <si>
    <t>8,95 mb</t>
  </si>
  <si>
    <t>Projektor BENO</t>
  </si>
  <si>
    <t>Notebook Lenowo</t>
  </si>
  <si>
    <t>Ochotnicza Straż Pożarna w Tarnobrzegu os. Ocice</t>
  </si>
  <si>
    <t>Nagłośnienie Estradowe + kol</t>
  </si>
  <si>
    <t xml:space="preserve">magazynowanie sprzetu, wyposażenia i samochodów, równiesz jako Grodzki Osrodek Szkolenia </t>
  </si>
  <si>
    <t>Ochotnicza Straż Pożarna w Tarnobrzegu os. Zakrzów</t>
  </si>
  <si>
    <t>UBEZPIECZENIE NNW DLA CZŁONKÓW OSP - wariant bezimienny</t>
  </si>
  <si>
    <t>1985; rozbudowa - 
2014 - 2015</t>
  </si>
  <si>
    <t>magazynowanie sprzetu, wyposażenia i samochodów</t>
  </si>
  <si>
    <t>Wartość 
księgowa brutto</t>
  </si>
  <si>
    <t>Regionalne Centrum Promocji Obszaru Natura 2000 Tarnobrzeska Dolina Wisły</t>
  </si>
  <si>
    <t>8412Z</t>
  </si>
  <si>
    <t>867-223-83-73</t>
  </si>
  <si>
    <t>natura@um.tarnobrzeg.pl</t>
  </si>
  <si>
    <t>Komputer AIO LENOVO C50-30</t>
  </si>
  <si>
    <t>przełącznik USB</t>
  </si>
  <si>
    <t>Dysk</t>
  </si>
  <si>
    <t>kino domowe</t>
  </si>
  <si>
    <t>Mikser+ mikrofon</t>
  </si>
  <si>
    <t>Antena GSM DUAL</t>
  </si>
  <si>
    <t>Zasilacz UPS Quer</t>
  </si>
  <si>
    <t>Odtwarzacz SAMSUNG BD-J4500R</t>
  </si>
  <si>
    <t>Kamera TPL MICROCAM</t>
  </si>
  <si>
    <t>Kamera GOPro HERO4 Silver</t>
  </si>
  <si>
    <t>Komputer-jednostka centralna</t>
  </si>
  <si>
    <t>Ekran projekcyjny</t>
  </si>
  <si>
    <t>Ogrody Dzikowskie</t>
  </si>
  <si>
    <t>ogród</t>
  </si>
  <si>
    <t>gospodarczy, nieużytek, 
wpisany do rejestru zabytków</t>
  </si>
  <si>
    <t>ul. Warszawska 6
39-400 Tarnobrzeg</t>
  </si>
  <si>
    <t>ul. Warszawska 8
39-400 Tarnobrzeg</t>
  </si>
  <si>
    <t>ul. Warszawska 5
39-400 Tarnobrzeg</t>
  </si>
  <si>
    <t>ul. Warszawska 7
39-400 Tarnobrzeg</t>
  </si>
  <si>
    <t>ul. Kopernika 6
39-400 Tarnobrzeg</t>
  </si>
  <si>
    <t>ul. K. Wielkiego 2
39-400 Tarnobrzeg</t>
  </si>
  <si>
    <t>ul. Wisłostrada 2
39-400 Tarnobrzeg</t>
  </si>
  <si>
    <t>ul. Sienkiewicza 3
39-400 Tarnobrzeg</t>
  </si>
  <si>
    <t>ul. Sienkiewicza 6
39-400 Tarnobrzeg</t>
  </si>
  <si>
    <t>ul. Sienkiewicza 8
39-400 Tarnobrzeg</t>
  </si>
  <si>
    <t>ul. Sienkiewicza 10
39-400 Tarnobrzeg</t>
  </si>
  <si>
    <t>ul. Mickiewicza 1
39-400 Tarnobrzeg</t>
  </si>
  <si>
    <t>ul. K. Wielkiego 1
39-400 Tarnobrzeg</t>
  </si>
  <si>
    <t>ul. Kwiatkowskiego 1
39-400 Tarnobrzeg</t>
  </si>
  <si>
    <t>ul. Bema 1
39-400 Tarnobrzeg</t>
  </si>
  <si>
    <t>ul. Zamkowa 6
39-400 Tarnobrzeg</t>
  </si>
  <si>
    <t>ul. Zamkowa 3
39-400 Tarnobrzeg</t>
  </si>
  <si>
    <t>ul. Szpitalna 1
39-400 Tarnobrzeg</t>
  </si>
  <si>
    <t>ul. Szpitalna 2
39-400 Tarnobrzeg</t>
  </si>
  <si>
    <t>ul. 1-go Maja 2
39-400 Tarnobrzeg</t>
  </si>
  <si>
    <t>ul. Wisłostrada 1
39-400 Tarnobrzeg</t>
  </si>
  <si>
    <t>ul. Przy zalewie 1
39-400 Tarnobrzeg</t>
  </si>
  <si>
    <t>Plac Surowieckiego
39-400 Tarnobrzeg</t>
  </si>
  <si>
    <t>ul. M. Curie-Skłodowskiej
39-400 Tarnobrzeg</t>
  </si>
  <si>
    <t>ul. Kopernika
39-400 Tarnobrzeg</t>
  </si>
  <si>
    <t>ul. M. Dąbrowskiej
39-400 Tarnobrzeg</t>
  </si>
  <si>
    <t>os. Ngnajów
39-400 Tarnobrzeg</t>
  </si>
  <si>
    <t>os. Sielec
39-400 Tarnobrzeg</t>
  </si>
  <si>
    <t>os. Zakrzów
39-400 Tarnobrzeg</t>
  </si>
  <si>
    <t>Stanica
39-400 Tarnobrzeg</t>
  </si>
  <si>
    <t>os. Wielowieś
39-400 Tarnobrzeg</t>
  </si>
  <si>
    <t>os. Sobów
39-400 Tarnobrzeg</t>
  </si>
  <si>
    <t>Fontanna</t>
  </si>
  <si>
    <t>Wieża lęgowa dla jerzyków</t>
  </si>
  <si>
    <t>obiekt budowlany</t>
  </si>
  <si>
    <t>Plac zabaw na os. Nagnajów</t>
  </si>
  <si>
    <t>Plac zabaw na os. Ocice</t>
  </si>
  <si>
    <t>Plac zabaw na os. Sielec</t>
  </si>
  <si>
    <t>Plac zabaw na os. Zakrzów</t>
  </si>
  <si>
    <t xml:space="preserve">Plac zabaw im. H. Jordana </t>
  </si>
  <si>
    <t>sport / rekreacja / budynek</t>
  </si>
  <si>
    <t>konstrukcja betonowa</t>
  </si>
  <si>
    <t>Piaskowiec</t>
  </si>
  <si>
    <t xml:space="preserve">Stal nierdzewna cynkowana </t>
  </si>
  <si>
    <t>konstrukcja stalowa / 
budki drewniane</t>
  </si>
  <si>
    <t>Szatnia</t>
  </si>
  <si>
    <t>Boisko</t>
  </si>
  <si>
    <t>bloczki silikatowe</t>
  </si>
  <si>
    <t>płyta żelbetowa</t>
  </si>
  <si>
    <t>Budynek szatniowo-gospodarczy</t>
  </si>
  <si>
    <t>os. Nagnajów
39-400 Tarnobrzeg</t>
  </si>
  <si>
    <t>Schronisko dla psów</t>
  </si>
  <si>
    <t>schronisko</t>
  </si>
  <si>
    <t>cegła - pustaki ścienne</t>
  </si>
  <si>
    <t>dach - konstrukcja drewniana, 
pokrycie - blacha stalowa 
powlekana trapezowa</t>
  </si>
  <si>
    <t>konstrukcja drewniana krokwiowo-płatwowa, dachówka</t>
  </si>
  <si>
    <t>konstr. drewniana w seg. A i B  
pokrycie blachą, seg. C konstrukcja betonowa  pokrycie papą.</t>
  </si>
  <si>
    <t xml:space="preserve">betonowy stropodach 
prefabrykowany pokryty papą </t>
  </si>
  <si>
    <t>stropodach pokrycie papą termozgrzewalną nad pow. 2/3 
budynku; nad pozostałą częścią 
2x papa na lepiku</t>
  </si>
  <si>
    <t>dach - konstrukcja drewniana, 
pokrycie - płyty azbestowo-
cementowe</t>
  </si>
  <si>
    <t>Telefon Sony LT26i</t>
  </si>
  <si>
    <t>Tel. PANASONIC</t>
  </si>
  <si>
    <t>Akumulator AA</t>
  </si>
  <si>
    <t>Akumulator CANON</t>
  </si>
  <si>
    <t>Osłona CANON</t>
  </si>
  <si>
    <t xml:space="preserve">Urzadzenie RICOH MP 4000            </t>
  </si>
  <si>
    <t xml:space="preserve">Kamera cyfrowa   </t>
  </si>
  <si>
    <t>Streamer zewnetrzny</t>
  </si>
  <si>
    <t>Fortianalyzer 100C+ FortiCare</t>
  </si>
  <si>
    <t xml:space="preserve">Kopiarka Canon iR 2520  </t>
  </si>
  <si>
    <t>RICOH MPW2400</t>
  </si>
  <si>
    <t>RICOH MP 4001</t>
  </si>
  <si>
    <t>RICOH MP C2800</t>
  </si>
  <si>
    <t>Serwer mapowy Fujitsu</t>
  </si>
  <si>
    <t>Serwer udostepniajacy Fujitsu</t>
  </si>
  <si>
    <t>Serwer HP DL180</t>
  </si>
  <si>
    <t xml:space="preserve"> Zestaw komputerowy</t>
  </si>
  <si>
    <t>Listwa zasilajaca</t>
  </si>
  <si>
    <t xml:space="preserve">Serwer       </t>
  </si>
  <si>
    <t xml:space="preserve">Siec komputerowa- ul. Sw. Barbary 12      </t>
  </si>
  <si>
    <t xml:space="preserve">Zestaw komputerowy  </t>
  </si>
  <si>
    <t xml:space="preserve">Serwer+sprzet RATUSZ   </t>
  </si>
  <si>
    <t xml:space="preserve">Serwer HP ProLiant ML 350G6 GB8010MMB4  </t>
  </si>
  <si>
    <t>Zestaw komputerowy HP DC 7900 SFF</t>
  </si>
  <si>
    <t xml:space="preserve">Zestaw komputerowy HP DC 7900 SFF  </t>
  </si>
  <si>
    <t xml:space="preserve">Skaner        </t>
  </si>
  <si>
    <t xml:space="preserve">HUb Procurve  </t>
  </si>
  <si>
    <t xml:space="preserve">Drukarka HP LJ 1022  </t>
  </si>
  <si>
    <t>Siec - budynek administracyjno-biurowy</t>
  </si>
  <si>
    <t>Zestaw komputerowy Lenovo H30-50</t>
  </si>
  <si>
    <t xml:space="preserve">Kopiarka TASKalfa 3051ci  </t>
  </si>
  <si>
    <t xml:space="preserve">Centrala telefoniczna - Sienkiewicza 159A  </t>
  </si>
  <si>
    <t>Rozgałęźnik napięcia</t>
  </si>
  <si>
    <t>Notebook HP Pavilion</t>
  </si>
  <si>
    <t>Notebook Lenovo B50-81</t>
  </si>
  <si>
    <t>Notebook Lenovo B50-82</t>
  </si>
  <si>
    <t xml:space="preserve">Serwer + UPS                </t>
  </si>
  <si>
    <t>Siec transmisji danych</t>
  </si>
  <si>
    <t xml:space="preserve">Drukarka LASER JET  </t>
  </si>
  <si>
    <t xml:space="preserve">Drukarka laserowa  </t>
  </si>
  <si>
    <t xml:space="preserve">Drukarka laserowa          </t>
  </si>
  <si>
    <t>Monitor 15 SAMSUNG</t>
  </si>
  <si>
    <t xml:space="preserve">OPTIMUS SDI C2.0/256D/40M - komputer  </t>
  </si>
  <si>
    <t xml:space="preserve">Drukarka HP LJ 1015  </t>
  </si>
  <si>
    <t>Skaner Mustek BearPaw</t>
  </si>
  <si>
    <t>Zestaw komputerowy nr 3</t>
  </si>
  <si>
    <t xml:space="preserve"> Drukarka HP LJ 1015 -</t>
  </si>
  <si>
    <t>Drukarka HP LJ 1015</t>
  </si>
  <si>
    <t>Projektor BENQ PB-2240 XGA</t>
  </si>
  <si>
    <t xml:space="preserve">Drukarka LJ 1160 - W.OR   </t>
  </si>
  <si>
    <t>Drukarka LJ 1160</t>
  </si>
  <si>
    <t xml:space="preserve"> Monitor 17 SAMSUNG</t>
  </si>
  <si>
    <t xml:space="preserve"> Drukarka LJ 1320</t>
  </si>
  <si>
    <t>Monitor 17 LG Flatron</t>
  </si>
  <si>
    <t xml:space="preserve">Drukarka HP LJ 1020 - W.EZK       </t>
  </si>
  <si>
    <t xml:space="preserve"> Zestaw ACTINA COSTA - W.BF</t>
  </si>
  <si>
    <t>Zestaw ACTINA COSTA -</t>
  </si>
  <si>
    <t xml:space="preserve">Serwer IBM 8840EFY  </t>
  </si>
  <si>
    <t>Monitor GATEWAY 18</t>
  </si>
  <si>
    <t>Drukarka HP K850</t>
  </si>
  <si>
    <t xml:space="preserve">Monitor 17" LG Flatron             </t>
  </si>
  <si>
    <t xml:space="preserve">Drukarka HP Laser Jet 1160  </t>
  </si>
  <si>
    <t xml:space="preserve"> Monitor 19 Philips   </t>
  </si>
  <si>
    <t>Zesaw komputerowy PC ADAX</t>
  </si>
  <si>
    <t xml:space="preserve"> Ploter HP DesignJet T1100  </t>
  </si>
  <si>
    <t xml:space="preserve">Kserokopiarka  </t>
  </si>
  <si>
    <t xml:space="preserve">Maszyna Optima   </t>
  </si>
  <si>
    <t xml:space="preserve">Kopiarka Canon NP-6317  </t>
  </si>
  <si>
    <t>Kopiarka KONICA + Podajnik</t>
  </si>
  <si>
    <t xml:space="preserve">Kopiarka RICOH   </t>
  </si>
  <si>
    <t xml:space="preserve">Kopiarka CANON NP 6317  </t>
  </si>
  <si>
    <t xml:space="preserve">Kasa pancerna - OIN    </t>
  </si>
  <si>
    <t xml:space="preserve">Kopiarka cyfrowa NASHUATEC DSm 618d  </t>
  </si>
  <si>
    <t xml:space="preserve">Kopiarka Kyocera Mita KM 1635  </t>
  </si>
  <si>
    <t xml:space="preserve">Kserokopiarka Kyocera-Mita KM 1620  </t>
  </si>
  <si>
    <t xml:space="preserve">Kserokopiarka Kyocera-Mita KM 1620    </t>
  </si>
  <si>
    <t xml:space="preserve">Kopiarka KM Bizhub     </t>
  </si>
  <si>
    <t>PROJEKTOR SANYO PLV-z2700</t>
  </si>
  <si>
    <t xml:space="preserve">DRUKARKA HP LASERJET P1505  </t>
  </si>
  <si>
    <t>System naglosnienia konferencyjnego</t>
  </si>
  <si>
    <t>Notebook COMPAQ NX7400C</t>
  </si>
  <si>
    <t xml:space="preserve">Notebook Toshiba </t>
  </si>
  <si>
    <t xml:space="preserve">Notebook                                       </t>
  </si>
  <si>
    <t xml:space="preserve">NOTEBOOK TOSHIBA SATP U400-150            </t>
  </si>
  <si>
    <t>Pomnik Prof. Pawłowskiego</t>
  </si>
  <si>
    <t xml:space="preserve">Budynek szkolny wraz 
z łącznikiem i dwoma salami gimnastycznymi </t>
  </si>
  <si>
    <t xml:space="preserve">Przedszkole nr 15 </t>
  </si>
  <si>
    <t>Śmierć Safiry</t>
  </si>
  <si>
    <t>krąg Ambosiusa Franckena(?)</t>
  </si>
  <si>
    <t>Antwerpia</t>
  </si>
  <si>
    <t>kopia wykonana techniką malarską w 2014 roku przez p. Gabrielę Janik, zaramowana</t>
  </si>
  <si>
    <t>Portret Jana Zdzisława Tarnowskiego</t>
  </si>
  <si>
    <t>Pochwalski Kazimierz (1855-1940)</t>
  </si>
  <si>
    <t>Polska, 1919</t>
  </si>
  <si>
    <t>olej, płótno, wymiary: 69 x 87 (z ramą 88 x 106 cm), rama ozdobna</t>
  </si>
  <si>
    <t>kopia wykonana techniką reprograficzną, olej płótno, wymiary: 113 x 84 cm, po prawej u gopty „Aetatis 56/Ao 1636”, zaramowana</t>
  </si>
  <si>
    <t>kopia wykonana techniką reprograficzną, olej, płótno, wymiary: 113 x 84 cm</t>
  </si>
  <si>
    <t>Joost Sustermans – przypisywany</t>
  </si>
  <si>
    <t>Portret Francesco de Medici</t>
  </si>
  <si>
    <t>Matheus van Helmont</t>
  </si>
  <si>
    <t>Chłop palący fajkę (Pociecha wdowca)</t>
  </si>
  <si>
    <t>Jacob Gerritsz Cuyp</t>
  </si>
  <si>
    <t>Portret starej kobiety</t>
  </si>
  <si>
    <t>Fragment ulicy</t>
  </si>
  <si>
    <t>Teodor Ziomek</t>
  </si>
  <si>
    <t>ol. dykta, rama drewniana, ozdobna</t>
  </si>
  <si>
    <t>ol.pł. rama drewniana</t>
  </si>
  <si>
    <t>II poł. XIX w.</t>
  </si>
  <si>
    <t>Portret kobiety w czepku</t>
  </si>
  <si>
    <t>Portret kobiety z książką / Patrycjuszka holenderska</t>
  </si>
  <si>
    <t>1636, kopia wykonana w 2015</t>
  </si>
  <si>
    <t>ok. 1634, kopia wykonana w 2015</t>
  </si>
  <si>
    <t>kopia wykonana techniką reprograficzną, olej, deska, wymiary: 29 x 34,5 cm</t>
  </si>
  <si>
    <t>kopia wykonana technika reprograficzną, olej, deska dębowa, wymiary: 39 x 33,5 cm</t>
  </si>
  <si>
    <t>Orzełek legionowy</t>
  </si>
  <si>
    <t>Krzyż Niepodległości</t>
  </si>
  <si>
    <t>Legitymacja Krzyża Niepodległości nr 4405-14/77</t>
  </si>
  <si>
    <t>Legitymacja związku Legionistów Polskich nr 4001</t>
  </si>
  <si>
    <t>Warszawa 11 listopada 1933</t>
  </si>
  <si>
    <t>Książeczka wojskowa wydana przez Powiatową Komendę Uzupełnień w Łańcucie</t>
  </si>
  <si>
    <t>Tarnobrzeg, 14.04.1923</t>
  </si>
  <si>
    <t>Karta wojskowa I Brygady J. Piłsudskiego 7 komp. 5 p.p.Legionów Polskich Legion Polski L.19072</t>
  </si>
  <si>
    <t>duplikat wydany 16.II.1916</t>
  </si>
  <si>
    <t>16 września 1933</t>
  </si>
  <si>
    <t>Cmentarz wojenny z I i II wojny światowej przy ul. Targowej w Tarnobrzegu</t>
  </si>
  <si>
    <t>Cmentarz Komunalny w Tarnobrzegu przy ul. J. Bema, 39-400 Tarnobrzeg</t>
  </si>
  <si>
    <t>39-400 Tarnobrzeg</t>
  </si>
  <si>
    <t>2 groby zbiorowe - Cmentarz Parafialny przy ul. Warszawskiej Tarnobrzeg osiedle Wielowieś</t>
  </si>
  <si>
    <t>Śp. Michał Pitra ps. Szczapa – Cmentarz Parafialny przy ul. Mickiewicza (O.O. Dominikanów)</t>
  </si>
  <si>
    <t>Śp. Dominik Grdeń ps. Gruda – Cmentarz Parafialny przy ul. Mickiewicza (O.O. Dominikanów)</t>
  </si>
  <si>
    <t>Śp. Stanisław Lewandowski ps. Sęp – Cmentarz Parafialny przy ul. Mickiewicza (O.O. Dominikanów)</t>
  </si>
  <si>
    <t>Śp. Józef Motyka ps. Kos – Cmentarz Parafialny przy ul. Mickiewicza (O.O. Dominikanów)</t>
  </si>
  <si>
    <t>Śp. Franciszek Baracz ps. Sosna – Cmentarz Parafialny przy ul. Wisłostrada (Parafia Miechocin)</t>
  </si>
  <si>
    <t>Biurko w typie ankielskim z ażurową galeryjką</t>
  </si>
  <si>
    <t>mahoń, sukno, wym. 88x149x67</t>
  </si>
  <si>
    <t>S 5902 MŁ</t>
  </si>
  <si>
    <t>Przyb. 129/51</t>
  </si>
  <si>
    <t>Przyb. 142/51</t>
  </si>
  <si>
    <t>Przyb. 194/51</t>
  </si>
  <si>
    <t>Przyb. 37/52</t>
  </si>
  <si>
    <t>Przyb. 52/52</t>
  </si>
  <si>
    <t>Przyb. 86/52</t>
  </si>
  <si>
    <t>Przyb. 104/52</t>
  </si>
  <si>
    <t>Przyb. 123/52</t>
  </si>
  <si>
    <t>Przyb. 126/52</t>
  </si>
  <si>
    <t>Przyb. 129/52</t>
  </si>
  <si>
    <t>Przyb. 132/52</t>
  </si>
  <si>
    <t>Przyb. 133/52</t>
  </si>
  <si>
    <t>Przyb. 134/52</t>
  </si>
  <si>
    <t>Przyb. 135/52</t>
  </si>
  <si>
    <t>Przyb. 136/52</t>
  </si>
  <si>
    <t>Przyb. 149/52</t>
  </si>
  <si>
    <t>Przyb. 150/52</t>
  </si>
  <si>
    <t>Przyb. 156/52</t>
  </si>
  <si>
    <t>Przyb. 172/52</t>
  </si>
  <si>
    <t>Przyb. 176/52</t>
  </si>
  <si>
    <t>Przyb. 177/52</t>
  </si>
  <si>
    <t>Przyb. 178/52</t>
  </si>
  <si>
    <t>Przyb. 179/52</t>
  </si>
  <si>
    <t>Przyb. 180/52</t>
  </si>
  <si>
    <t>Przyb. 181/52</t>
  </si>
  <si>
    <t>Przyb. 183/52</t>
  </si>
  <si>
    <t>Przyb. 184/52</t>
  </si>
  <si>
    <t>Przyb. 185/52</t>
  </si>
  <si>
    <t>Nr identyfikacyjny</t>
  </si>
  <si>
    <t>Projektor multimed. NEC VE281 2szt.x1499,00</t>
  </si>
  <si>
    <t>Projektor multimed.OPTOMA 300 2szt.x1162,30</t>
  </si>
  <si>
    <t>Projektor multimed.IN FOCUS P102</t>
  </si>
  <si>
    <t>Drukarka 3 w1 BROTHER LJ HL3170</t>
  </si>
  <si>
    <t>Drukarka 3w1  LJ PRO MFPM 125a</t>
  </si>
  <si>
    <t>Wzmacniacz BEHRINGER INU3000</t>
  </si>
  <si>
    <t>Odtwarzacz CD MP3 BLAUPUNKT 3x151,10</t>
  </si>
  <si>
    <t>Laptop Lenovo G 50-30</t>
  </si>
  <si>
    <t>Laptop Lenovo G70-80</t>
  </si>
  <si>
    <t>Laptop Asus</t>
  </si>
  <si>
    <t>Laptop Lenovo YOGA 500-14IBD</t>
  </si>
  <si>
    <t>Laptop Asus R54 15*6</t>
  </si>
  <si>
    <t>Laptop DELL INSPIRON 13*3   2szt.x 2699,00</t>
  </si>
  <si>
    <t>Kamera HF R76 CANON+statyw+karta pamięci</t>
  </si>
  <si>
    <t>Kserokopiarka RICOH</t>
  </si>
  <si>
    <t>Interfejs diagnostyczny z oprzyrządowaniem szt. 3</t>
  </si>
  <si>
    <t>drukarka HP laserjet P 1102</t>
  </si>
  <si>
    <t>monitor LCD AOC - 1  18</t>
  </si>
  <si>
    <t>komputer HP -0184</t>
  </si>
  <si>
    <t xml:space="preserve">kalkulator Citizen </t>
  </si>
  <si>
    <t>wieża Samsung MM J 330 Bluetooth</t>
  </si>
  <si>
    <t>telefon Panasonic KX-TG 1611</t>
  </si>
  <si>
    <t>laptop Toshiba</t>
  </si>
  <si>
    <t>aparat cyfrowy Nikon coolpix</t>
  </si>
  <si>
    <t>Kanalizacja ogolno spływowa Hali Wid. Sport.</t>
  </si>
  <si>
    <t>Sieć wodociągowa</t>
  </si>
  <si>
    <t>Chodnik</t>
  </si>
  <si>
    <t>chodnik</t>
  </si>
  <si>
    <t>kserokopiarka Ricoh</t>
  </si>
  <si>
    <t>laptop LT-117-DEL-015</t>
  </si>
  <si>
    <t>Sprzęt magłaśniający Sony MHCV11</t>
  </si>
  <si>
    <t>alarm antykradzieżowy,gaśnice proszkowe - 4szt, hydranty wewnętrzne szt 2,drzwi dymoszczelne, zamki 
w 3 drzwiach wejściowych po 1szt , okratowanie okien parteru szt. 1, odległość od straży pożarnej- 300 m</t>
  </si>
  <si>
    <t>Komputer i monitor</t>
  </si>
  <si>
    <t>Projektor EPSONEB-520</t>
  </si>
  <si>
    <t>Głośniki do tablicy interaktywnej AMP-32</t>
  </si>
  <si>
    <t>LAPTOP  DELL</t>
  </si>
  <si>
    <t>Komputer stacjonarny Lenovo</t>
  </si>
  <si>
    <t>Komputer stacjonarnyDellVostro z monitorem</t>
  </si>
  <si>
    <t>Urządzenie wielofunkcyjne HP LaserJet ProM177</t>
  </si>
  <si>
    <t>Laptop HP</t>
  </si>
  <si>
    <t>867-224-26-53</t>
  </si>
  <si>
    <t>Samorządowe Centrum Usług Wspólnych</t>
  </si>
  <si>
    <t>Komputer DELL</t>
  </si>
  <si>
    <t xml:space="preserve">Monitor LG </t>
  </si>
  <si>
    <t>UPS</t>
  </si>
  <si>
    <t>Komputer LENOVO M-4350</t>
  </si>
  <si>
    <t>Komputer THINK CENTRE</t>
  </si>
  <si>
    <t>Drukarka HP LASER JET Pro200</t>
  </si>
  <si>
    <t>Zestaw komputerowy ACTINA PRIME, LG LED</t>
  </si>
  <si>
    <t>INTERKOM</t>
  </si>
  <si>
    <t>Monitor AOC</t>
  </si>
  <si>
    <t>Drukarka KYOCERA ECOSYS</t>
  </si>
  <si>
    <t>Monitor LED</t>
  </si>
  <si>
    <t>Monitor LG LFLATRON</t>
  </si>
  <si>
    <t>Komputer PC</t>
  </si>
  <si>
    <t>Kopmputer DELL</t>
  </si>
  <si>
    <t>Monitor PHILIPS</t>
  </si>
  <si>
    <t>Aparat telefoniczny GIGASET</t>
  </si>
  <si>
    <t>Kopiarka kyocera TASKALFA</t>
  </si>
  <si>
    <t>Dysk przenośny SEAGATE EXPANSION</t>
  </si>
  <si>
    <t>Monitor AOC LED</t>
  </si>
  <si>
    <t>UPS  EVER DUO II - 28 szt</t>
  </si>
  <si>
    <t>UPS EVER SINLINE</t>
  </si>
  <si>
    <t>BEZPRZEWODOWY CZYTNIK KODÓW KRESKOWYCH</t>
  </si>
  <si>
    <t>Boisko sportowe wielofunkcyjne</t>
  </si>
  <si>
    <t>Zabezpieczenia p.poż:  1. Gaśnice proszkowe - szt 16, 2. Gaśnice UGS - szt 1,  3. Hydranty wewnętrzne DN25 - szt 10, 4. Dwie klatki schodowe obudowanei zamykane drzwiami p.poż. Wyposażone w urządzenia zapobiegajace zadymieniu i służące do usuwania dymu  5. Czujki dymu  szt 4 do sterowania systemem oddymiania  6. Hydranty zewnętrzne szt.2: podziemny szt 1 zlokalizowany przy ul. Kopernika w rejonie wjazdu na parking k/MOPR i nadziemny szt 1 po przeciwnej stronie ul. Sikorskiego w rejonie pawilonów handlowych.  7. Odległość do jednostki ratowniczo-gaśniczej P.S.Poż. - ok. 1 km  Zabezpieczenia przeciwkradzieżowe: 1. Zamki drzwiowe wejściowe - szt 19, 2. Okratowanie okien parteru - częściowe, 3. Alarm przeciw kradzieżowy - czujki ruchu, 4. Monitoring  wizyjny - kamery wewnętrzne - szt 13, kamery zewnętrzne - szt 6</t>
  </si>
  <si>
    <t>2012-2017</t>
  </si>
  <si>
    <t>dysk twardy zewnętrzny    2 szt.</t>
  </si>
  <si>
    <t>H. sportowa - przyłącz wodociągowy</t>
  </si>
  <si>
    <t>Vizalizer Aver U50</t>
  </si>
  <si>
    <t>Vizalizer Aver U51</t>
  </si>
  <si>
    <t>Vizalizer Aver U52</t>
  </si>
  <si>
    <t>Vizalizer Aver U53</t>
  </si>
  <si>
    <t>Turbina TI-MAXZ900L</t>
  </si>
  <si>
    <t>Zgrzewarka Euronda</t>
  </si>
  <si>
    <t>Kątnica NSK 1:1</t>
  </si>
  <si>
    <t>Urządzenie wielofunkcyjne Samsung</t>
  </si>
  <si>
    <t>Monitor 24"HPV243</t>
  </si>
  <si>
    <t>Monitor 24"HPV244</t>
  </si>
  <si>
    <t>Monitor 24"HPV245</t>
  </si>
  <si>
    <t>Monitor 24"HPV246</t>
  </si>
  <si>
    <t>Monitor 24"HPV247</t>
  </si>
  <si>
    <t>Monitor 24"HPV248</t>
  </si>
  <si>
    <t>Monitor 24"HPV249</t>
  </si>
  <si>
    <t>Monitor 24"HPV250</t>
  </si>
  <si>
    <t>Monitor 24"HPV251</t>
  </si>
  <si>
    <t>Monitor 24"HPV252</t>
  </si>
  <si>
    <t>Monitor 24"HPV253</t>
  </si>
  <si>
    <t>Monitor 24"HPV254</t>
  </si>
  <si>
    <t>Monitor 24"HPV255</t>
  </si>
  <si>
    <t>Komputer HP Prodesk</t>
  </si>
  <si>
    <t>Telewizor Hundai 50"</t>
  </si>
  <si>
    <t>Telewizor LED 40"</t>
  </si>
  <si>
    <t>Sony HDR - CX</t>
  </si>
  <si>
    <t>Podnośnik Vimec V65</t>
  </si>
  <si>
    <t>drukarka PV</t>
  </si>
  <si>
    <t>wideoprojektory, projektory - 3 szt. RR, Comenius</t>
  </si>
  <si>
    <t>wideoprojektory, projektory - 5 szt. POKL</t>
  </si>
  <si>
    <t>gaśnice proszkowe - 9 szt., hydranty wewnętrzne - 7 szt., hydrant zewnętrzny - 1 szt., drzwi wejściowe - 
2 zamki, monitoring, alarm, straż pożarna - 1 km</t>
  </si>
  <si>
    <t>projektor - 5 szt</t>
  </si>
  <si>
    <t>monitor + komputer - 14 szt</t>
  </si>
  <si>
    <t>drukarka - 2 szt</t>
  </si>
  <si>
    <t>wzmacniacz</t>
  </si>
  <si>
    <t>komputer AIO - 17 szt</t>
  </si>
  <si>
    <t>notebook - 2 szt</t>
  </si>
  <si>
    <t>projektor NEC</t>
  </si>
  <si>
    <t>Tachimetr elektroniczny geodezyjny</t>
  </si>
  <si>
    <t>rejestrator</t>
  </si>
  <si>
    <t>Dysk zewnętrzny WD</t>
  </si>
  <si>
    <t>Dysk zewnętrzny USB 3.0.</t>
  </si>
  <si>
    <t>Kolektor CPT8200CCD UMB USB</t>
  </si>
  <si>
    <t>UPS EVER DUO II</t>
  </si>
  <si>
    <t>Drukarka etykiet Zebra GK420t</t>
  </si>
  <si>
    <t>telefon komórkowy Huawei</t>
  </si>
  <si>
    <t>Laptop ASUS</t>
  </si>
  <si>
    <t>Fax</t>
  </si>
  <si>
    <t>Kontroler PC/XBOX360 MS PAD bezprzewodowy</t>
  </si>
  <si>
    <t>SHURE SM58-LCE Mikrofon dynamiczny</t>
  </si>
  <si>
    <t>Tester kabli</t>
  </si>
  <si>
    <t>Gitara basowa czarna 4 strunowa</t>
  </si>
  <si>
    <t>Gitara elektroakustyczna świerk</t>
  </si>
  <si>
    <t>Combo basowe Moc 160W</t>
  </si>
  <si>
    <t>Ricoh/Nashauatec kserokopiarka MPC2500</t>
  </si>
  <si>
    <t>Urządzenie wielofunkcyjne Ricoh</t>
  </si>
  <si>
    <t>Drukarka HP 2055DN DUPLEX</t>
  </si>
  <si>
    <t>Klimatyzator AUX o mocy chł. 5kW</t>
  </si>
  <si>
    <t>Aparat telefoniczny SAMS G531F GAL.</t>
  </si>
  <si>
    <t>Kamera leśna RD 1000 VZ Black IR 940 nm</t>
  </si>
  <si>
    <t>Telefon komórkowy GSM NOKIA 215 DUAL</t>
  </si>
  <si>
    <t>Tablica interaktywna dotykowa MyBOARD 84"C (s. 30)</t>
  </si>
  <si>
    <t>Tablica interaktywna Smart SBM 680 (s. 17)</t>
  </si>
  <si>
    <t>Tablica interaktywna Smart  (s. 18)</t>
  </si>
  <si>
    <t>Projektor krótkoogniskowy BENQ MX806ST</t>
  </si>
  <si>
    <t>Notebook Lenovo G50-30 15,6 N2830/4GB/5HDD (24 szt.) s. 26</t>
  </si>
  <si>
    <t>Notebook Lenovo 850-80 80EW05QCPB Intell X</t>
  </si>
  <si>
    <t>komputery</t>
  </si>
  <si>
    <t>drukarka</t>
  </si>
  <si>
    <t>Długość</t>
  </si>
  <si>
    <t>Drogi, place, przepusty</t>
  </si>
  <si>
    <t>Przpepusty - 90 m</t>
  </si>
  <si>
    <t>Plac manewrowy, parkingi, nawierzchnia KR3 - 12531,00 m2</t>
  </si>
  <si>
    <t>1225,7 m</t>
  </si>
  <si>
    <t>sanitarna - 903,40 m</t>
  </si>
  <si>
    <t>deszczowa - 1823,40 m</t>
  </si>
  <si>
    <t>Drogi wew., dojazdowe, nawierzchnia KR4 - 6057,06 m2</t>
  </si>
  <si>
    <t>Siec zewnętrzna wody p.poż. Hali Widowiskowo Sportowej</t>
  </si>
  <si>
    <t>Ciągi jezdne - kostka betonowa: 1 130 m2, 0,5 km z kruszywa łamanego</t>
  </si>
  <si>
    <t>budynek jest w zarzadzie TTBS, 
który ma w umowie obowiązek ubezpieczenia</t>
  </si>
  <si>
    <t>Drukarka HP LaserJet P1102</t>
  </si>
  <si>
    <t>BrianBoy- Urządzenie logopedyczne</t>
  </si>
  <si>
    <t>Kserokopiarka Kyocera TASkalfa 1800</t>
  </si>
  <si>
    <t>budynek 
użyteczności publicznej</t>
  </si>
  <si>
    <t>miejsce 
użyteczności publicznej</t>
  </si>
  <si>
    <t>Ochotnicza Straż Pożarna w Tarnobrzegu os. Sobów</t>
  </si>
  <si>
    <t>Komputer LENOVO</t>
  </si>
  <si>
    <t>Tefefon Panasonic</t>
  </si>
  <si>
    <t>Oprogramowanie</t>
  </si>
  <si>
    <t>OPROGRAMOWANIE</t>
  </si>
  <si>
    <t>System monitoringu Pl. B. Głowackiego</t>
  </si>
  <si>
    <t>Monitoring ulic miasta</t>
  </si>
  <si>
    <t>Monitor HP23 LV176AA VGA DVI-D 2 szt.</t>
  </si>
  <si>
    <t>Drukarka  Hp laser Jet Pro MFP M176 n</t>
  </si>
  <si>
    <t>Radiomagnetofon Philips MP3/ WMA-CD  4 szt.</t>
  </si>
  <si>
    <t xml:space="preserve"> Wieża Philips</t>
  </si>
  <si>
    <t>Aparat cyfrowy</t>
  </si>
  <si>
    <t>Komputer przenośny DELL, Inspirion 15-3542 (19 szt.)</t>
  </si>
  <si>
    <t>2014 / 2015</t>
  </si>
  <si>
    <t>Serwerownia - oprogramowanie serwerowe, oprogramowanie wirtualizacyjne, opr. do backupu serwerów i stacji roboczych</t>
  </si>
  <si>
    <t>Rozbudowa i konfiguracja centrali telefonicznej</t>
  </si>
  <si>
    <t>Sprężarka śrubowa wraz z osprzętem szt. 4</t>
  </si>
  <si>
    <t>Klimatyzacja do serwerowni</t>
  </si>
  <si>
    <t>System monitoringu kotłowni</t>
  </si>
  <si>
    <t>PLACE, DROGI</t>
  </si>
  <si>
    <t>Nazwa przedmiotu ubezpieczenia</t>
  </si>
  <si>
    <t xml:space="preserve">Remiza Ochotniczej Straży Pożarnej </t>
  </si>
  <si>
    <t>Budynek magazynowo garażowy w budowie</t>
  </si>
  <si>
    <t>Placówka opiekuńczo wychowawcza Rodzinny Dom Dziecka</t>
  </si>
  <si>
    <t>umowa najmu pomieszczeń od Szkoły Podstawowej nr 9</t>
  </si>
  <si>
    <t>Wozownia w zespole pałacowym</t>
  </si>
  <si>
    <t>Oranżeria w zespole pałacowym</t>
  </si>
  <si>
    <t>Lodownia w zespole pałacowym</t>
  </si>
  <si>
    <t>Budynki gospodarcze - obora, magazyn</t>
  </si>
  <si>
    <t>Budynki gospodarcze - magazyn warzyw i owoców</t>
  </si>
  <si>
    <t>Barak socjalny (Hotel Nadwiślański)</t>
  </si>
  <si>
    <t>Budynek mieszkalny (2 lokale mieszkalne)</t>
  </si>
  <si>
    <t>Siłownia zewnętrzna os. Siarkowiec</t>
  </si>
  <si>
    <t>Siłownia zewnętrzna os. Serbinów</t>
  </si>
  <si>
    <t>Budynek mieszkalny - segment ABC, fontanna, kominek, 
oczko wodne, ogrodzenie</t>
  </si>
  <si>
    <t>Budynek gospodarczy (Mała Stajnia)</t>
  </si>
  <si>
    <t xml:space="preserve">4 hydranty wew. w odległości 40 m - 2 hydranty przy ul. Broniewskiego, w budynku 7 gaśnic proszkowych 6 kg i 4 kg, drzwi wejściowe wykonane są ze stolarki aluminiowej zaopatrzone w 2 zamki i wkładki, w budynku alarm obejmujący 3 pracownie, korytarz, archiwum, pokój księgowości, 2/3 budynku jest okratowana kratami stalowymi, odległość budynku od najbliższej jednostki Strazy pożarnej to około 1 km. </t>
  </si>
  <si>
    <t>gaśnice proszkowe 6 kg -15 szt., 4 kg - 13 szt., hydranty wew. - 17 szt.,  zew. - 1 szt. Stary Browar, zamki drzwi podwójne - I wej. 6 szt., II wej. 4 szt., zamki drzwi podwójne - I wej. 6 szt.,  II wej. 4 szt., III wej. 4 szt., IV wej. 3 szt., V wej. 2 szt., okratowanie - parter gabinet stomatologiczny, biblioteka + czytelnia, sala 9, 58, odległóść od rzeki około 1 km, Jednostka Ratowniczo - Gaśnicza Tarnobrzeg</t>
  </si>
  <si>
    <t>6 gaśnic proszkowych ABC, alarm antykradzieżowy, 2 hydranty wewnętrzne, 1 zewnętrzny w odległości ok 20 m od budynku, 4 zamki wejściowe, odległość do stawu 1.8 km, odległość do rzeki Wisły 2.6 km, odległość do ZSP ul. Targowa 1,4 km, odległość do OSP w Mokrzyszowie 3,8 km</t>
  </si>
  <si>
    <t>TAK 
(szatnia)</t>
  </si>
  <si>
    <t>monitoring ( 2 kamery wew. + 2 zew.), czujniki ruchu,dozór agencji ochrony; okratowanie części okien w piwnicach, część parteru, Wisła - 1 km; OSP w Wielowsi - 70 m; 6 drzwi wejściowych do budynku szkoły  wraz z salą gimnastyczną - gaśnice proszkowe, hydranty wewnętrzne</t>
  </si>
  <si>
    <t>podziemie: gaśnica proszkowa ABC (4kg) - 7 szt, parter: gaśnica proszkowa ABC (4kg) - 4 szt, gaśnica ze środkiem na FE-36 zamiennik halonu  1211 (2kg) - 1 szt, 1 piętro: gaśnica proszkowa ABC (6kg) - 1 szt, gaśnica proszkowa ABC (2kg) - 1 szt, 2 piętro: gaśnica proszkowa ABC (6 kg)  - 1 szt, gaśnica proszkowa ABC (4kg) - 1 szt, gaśnica ze środkiem na FE-36 zamiennik halonu 1211 (2kg) - 1 szt, 3 piętro: gaśnica proszkowa ABC (6kg) - 1 szt, hydranty wew. - 4 szt., hydranty zew. (najbliższy) - 1 szt. odległość ok.20 m od budynku, odległość do najbliższej jednostki  straży pożarnej (JRG PSP) - ok.140 m, odległość do najbliższej jednostki straży pżarnej (OSP Mokrzyszów w KSRG) ok.3500 m, odległość do najbliższej jednostki pożarnej (OSP Dzików spoza KSRG) ok.2650 m, odległość do rzeki Wisły - ok 850 m</t>
  </si>
  <si>
    <t>boisko wielofunkcyjne z ogrodzeniem</t>
  </si>
  <si>
    <t>hydrant wewnętrzny - 3 szt., zamki w drzwiach - 12 szt., czujnik dymu - 1szt., monitoring, odległość ze szkoły (ul. Kopernika 49) do najbliżych straży pożarnych - ok. 2 km</t>
  </si>
  <si>
    <t>Pomnik patrona szkoły - odlew z brązu</t>
  </si>
  <si>
    <t>gaśnice na każdej kondygnacji - szt. 2, gaśnica AF 2 kg do gaszenia tłuszczów i olejów 1 szt., gasnica śniegowa 1 szt, 8 szt hydrantów wewnętrznych, 2 hydranty zewnętrzne, w każdych drzwiach wejściowych są 2 zamki, okna okratowane są na parterze w pomieszczeniu kasy, alarm przeciwpożarowy i przeciwkradzieżowy, czujki dymu, czujki ruchu, monitoring, ochrona</t>
  </si>
  <si>
    <t>przechowywanie 
pojemników na śmieci</t>
  </si>
  <si>
    <t>lata 20 XX w., 2012 - remont więźby i pokrycia dachowego</t>
  </si>
  <si>
    <t>Budynek użytkowy DO Miechocin</t>
  </si>
  <si>
    <t>Budynek użytkowy DO Mokrzyszów</t>
  </si>
  <si>
    <t>Budynek użytkowy DO Zakrzów</t>
  </si>
  <si>
    <t>Budynek użytkowy DO Sielec</t>
  </si>
  <si>
    <t>Budynek użytkowy DO Wielowieś</t>
  </si>
  <si>
    <t xml:space="preserve">Rodzaj sprzętu </t>
  </si>
  <si>
    <t>Miasto Tarnobrzeg wraz z jednostkami organizacyjnymi</t>
  </si>
  <si>
    <t>Budynki stanowiące zasoby Gminy Tarnobrzeg w zarządzie Tarnobrzeskiego Towarzystwa Budownictwa Społęcznego Sp. z o.o.</t>
  </si>
  <si>
    <t>EKD / PKD</t>
  </si>
  <si>
    <t>Miejska Biblioteka Publiczna  im. dr. Michała Marczaka</t>
  </si>
  <si>
    <t>Ochotnicza Straż Pożarna w Tarnobrzegu os. Dzików</t>
  </si>
  <si>
    <t>Ochotnicza Straż Pożarna  w Tarnobrzegu os. Mokrzyszów</t>
  </si>
  <si>
    <t>Ochotnicza Straż Pożarna w Tarnobrzegu os. Nagnajów</t>
  </si>
  <si>
    <t>Ochotnicza Straż Pożarna w Tarnobrzegu os. Sielec</t>
  </si>
  <si>
    <t>Ochotnicza Straż Pożarna w Tarnobrzegu os. Wielowieś</t>
  </si>
  <si>
    <t>Regionalne Centrum Promocji Obszaru Natura 
2000 Tarnobrzeska Dolina Wisły</t>
  </si>
  <si>
    <t>Szkoła Podstawowa nr 10  im. Janusza Korczaka</t>
  </si>
  <si>
    <t>przedszkole15.tbg@onet.eu</t>
  </si>
  <si>
    <t>Inne lokalizacje 
prowadzenia działalności</t>
  </si>
  <si>
    <t xml:space="preserve">Ilość kondygnacji </t>
  </si>
  <si>
    <t>TAK
(dla niepełno
sprawnych)</t>
  </si>
  <si>
    <t>cegła pełna, cegła dziurawka, 
pustak siporex</t>
  </si>
  <si>
    <t>Suma 
ubezpieczenia</t>
  </si>
  <si>
    <t>lata 70 XX w., 2013 - budowa 
54 boksów piwnicznych, 
wymiana stolarki okiennej, 
remont schodów wejś.; 
2008 - wymiana pokrycia dachowego wraz z rynnami</t>
  </si>
  <si>
    <t xml:space="preserve">1974; 2011 - remont pokrycia dachu, 2012 - remont pomieszczeń parteru i II p., 2014 - remont sanitariów II p. </t>
  </si>
  <si>
    <t>lata 80 XX w., 
2006 - remont kapitalny</t>
  </si>
  <si>
    <t>lata 30 XX w., 
2013 - remont dachu</t>
  </si>
  <si>
    <t>1999; 2011 - drenaż wokół budynku; 2012 - montaż wkładów kominowych z blachy nierdzewnej</t>
  </si>
  <si>
    <t>lata 80 XX w.; 2014 - wymiana 
drzwi zew. wejściowych</t>
  </si>
  <si>
    <t>Rok budowy / 
remonty</t>
  </si>
  <si>
    <r>
      <t xml:space="preserve">WYKAZ ŚRODKÓW TRWAŁYCH </t>
    </r>
    <r>
      <rPr>
        <sz val="10"/>
        <color theme="0"/>
        <rFont val="Calibri"/>
        <family val="2"/>
        <charset val="238"/>
        <scheme val="minor"/>
      </rPr>
      <t>(bez sprzętu elektronicznego wymienionego w tabeli Elektronika
 oraz pojazdów mechanicznych podlegających rejestracji)</t>
    </r>
  </si>
  <si>
    <t>Eksploatcja 
pod ziemią?</t>
  </si>
  <si>
    <r>
      <t xml:space="preserve">WYKAZ MASZYN I URZĄDZEŃ </t>
    </r>
    <r>
      <rPr>
        <sz val="10"/>
        <color indexed="9"/>
        <rFont val="Calibri"/>
        <family val="2"/>
        <charset val="238"/>
      </rPr>
      <t>(w tym maszyny/urządzenia OSP nie zamontowane na stałe na pojazdach pożarniczych np. motopompy, agregaty, piły, nożyce itd..)</t>
    </r>
  </si>
  <si>
    <r>
      <t>ŚRODKI PIENIĘŻNE</t>
    </r>
    <r>
      <rPr>
        <sz val="10"/>
        <color theme="0"/>
        <rFont val="Calibri"/>
        <family val="2"/>
        <scheme val="minor"/>
      </rPr>
      <t xml:space="preserve"> (gotówka, papiery wartościowe, znaczki skarbowe, gwarancje, inne)</t>
    </r>
  </si>
  <si>
    <t>Budynek SCUW - umwa użyczenia 
lokalu użytkowego - zarządca budynku TTBS</t>
  </si>
  <si>
    <t>Drukarka laserowa HP M402 dne</t>
  </si>
  <si>
    <t>Komputer DELL OptiPlex3050MT</t>
  </si>
  <si>
    <t>Niszczarka REXEL Auto-+60</t>
  </si>
  <si>
    <t>Niszczarka REXEL Auto +60</t>
  </si>
  <si>
    <t xml:space="preserve">Al. Warszawska 227 A
39-400 Tarnobrzeg </t>
  </si>
  <si>
    <t>ul. M. Dąbrowskiej 10 A 
39-400 Tarnobrzeg</t>
  </si>
  <si>
    <t>ul. Zamkowa 1 A
39-400 Tarnobrzeg</t>
  </si>
  <si>
    <t>ul. Św.Barbary 1 B
39-400 Tarnobrzeg</t>
  </si>
  <si>
    <t>Kontakt</t>
  </si>
  <si>
    <t>zsstbg@poczta.onet.pl
+48 (15) 822 89 75</t>
  </si>
  <si>
    <t>ul. Sienkiewicza 159 A
39-400 Tarnobrzeg</t>
  </si>
  <si>
    <t>ul. Dąbrowskiej 10 A
39-400 Tarnobrzeg</t>
  </si>
  <si>
    <t>zestaw do laminowania GENIE</t>
  </si>
  <si>
    <t>telefon PANASONIC</t>
  </si>
  <si>
    <t>zasilacz UPS    2 szt.</t>
  </si>
  <si>
    <t xml:space="preserve">dysk twardy wewnętrzny FUJITSU </t>
  </si>
  <si>
    <t xml:space="preserve">tablet Samsung Galaxy TAB A   </t>
  </si>
  <si>
    <t>tablet Samsung Galaxy TAB A 10,1 WiFi SM-T580    2szt.</t>
  </si>
  <si>
    <t>notebook LENOVO IdeaPad 110-15     3 szt.</t>
  </si>
  <si>
    <t>tablet 2 w 1 X2 HP</t>
  </si>
  <si>
    <t>Chłodziarka Elektrolux</t>
  </si>
  <si>
    <t>Żelazko Bosch TDA</t>
  </si>
  <si>
    <t>Fotel z masażerem</t>
  </si>
  <si>
    <t>Frytkownica</t>
  </si>
  <si>
    <t>Pralka Beko</t>
  </si>
  <si>
    <t>Odkurzacz Elektrolux</t>
  </si>
  <si>
    <t>Maszynka do mielenia Zelmer</t>
  </si>
  <si>
    <t>Robot "Kasia"</t>
  </si>
  <si>
    <t>Robot z misą Zelmer</t>
  </si>
  <si>
    <t>Odkurzacz</t>
  </si>
  <si>
    <t>Pilarka ukosowa z tarczą</t>
  </si>
  <si>
    <t>Drukarka ZEBRA GK420t</t>
  </si>
  <si>
    <t>Zestaw komputerowy Web-Profit PC-1150 + monitor philips (szt. 30)</t>
  </si>
  <si>
    <t>Eterio 210REO (serwer) (szt.3)</t>
  </si>
  <si>
    <t>Urzadzenie wielofunkcyjne Develop INEO +308</t>
  </si>
  <si>
    <t>Zestaw interaktywny Avel Pro 2 (szt. 2)</t>
  </si>
  <si>
    <t xml:space="preserve">Komputer stacjolnarny z monitorem DELL </t>
  </si>
  <si>
    <t xml:space="preserve">Urzadzenie wielofunkcyjne - drukarka Brother 2170 (szt. 2) </t>
  </si>
  <si>
    <t>Laptop DELL Inspirion  (szt. 5)</t>
  </si>
  <si>
    <t>Zestaw interaktywny  (sz. 2)</t>
  </si>
  <si>
    <t>Drukarka SL-C460W Samsung</t>
  </si>
  <si>
    <t>Drukarka Kyocera-Mita Ecosys P4040dn</t>
  </si>
  <si>
    <t>Drukarka T5200 Sure Colour</t>
  </si>
  <si>
    <t>Drukarka HP OfficeJet 7110 (szt. 2)</t>
  </si>
  <si>
    <t>Laptop DELL Inspirion  7773</t>
  </si>
  <si>
    <t>Wizualizer</t>
  </si>
  <si>
    <t>Multimer cyfrowy VA 40R (sz. 9)</t>
  </si>
  <si>
    <t>Miernik rezystancji uziemień AB-5300 (sz. 30)</t>
  </si>
  <si>
    <t>Miernik zabezpieczeń różnicowo-prądowych ST-5554 (sz. 6)</t>
  </si>
  <si>
    <t>Zasilacz stabilizowany napięcia stałego (sz. 6)</t>
  </si>
  <si>
    <t>Autotransformator 1 fazowy (szt. 3)</t>
  </si>
  <si>
    <t>Amperomierz AC LOVATO (szt. 3)</t>
  </si>
  <si>
    <t>Autotransformator 3 fazowy(szt. 3)</t>
  </si>
  <si>
    <t>Miernik do pomiaru prędkości obrotowej UNI-T (szt. 3)</t>
  </si>
  <si>
    <t>Miernik cos JL08 (szt. 3)</t>
  </si>
  <si>
    <t>Amperomierz cęgowy AC (szt. 3)</t>
  </si>
  <si>
    <t>Generator funkcyjny (szt. 30</t>
  </si>
  <si>
    <t>Oscyloskop cyfrowy DSO</t>
  </si>
  <si>
    <t>Tester okablowania CT-20</t>
  </si>
  <si>
    <t>Laserowy miernik odległości (szt. 2)</t>
  </si>
  <si>
    <t>Laserowy przyrząd traserski (szt. 2)</t>
  </si>
  <si>
    <t xml:space="preserve">aparat mierzący wilgotność podkładów betonowych </t>
  </si>
  <si>
    <t>laserowy miernik odległości (szt. 2)</t>
  </si>
  <si>
    <t xml:space="preserve">aparat mierzący wilgotność podkładów  </t>
  </si>
  <si>
    <t>waga elektroniczna (szt. 6)</t>
  </si>
  <si>
    <t>laserowy miernik odległości (szt.6)</t>
  </si>
  <si>
    <t>laserowy przyrząd traserski (szt. 6)</t>
  </si>
  <si>
    <t>Router Tp-link</t>
  </si>
  <si>
    <t>Router TP-LINK</t>
  </si>
  <si>
    <t>Router Tp-link (szt. 2)</t>
  </si>
  <si>
    <t>UPS Micropower 1000VA (szt. 3)</t>
  </si>
  <si>
    <t>urzadzenie wielofunkcyjne UPS VOLT</t>
  </si>
  <si>
    <t>Tester czujników Hall'a</t>
  </si>
  <si>
    <t>Miernik cisnienia ZI (szt. 3)</t>
  </si>
  <si>
    <t>Miernik ciśnienia ZS</t>
  </si>
  <si>
    <t>Plazma Omaz (do cięcia blach)</t>
  </si>
  <si>
    <t>Zasilacz stabilizowany napięcia stałego (szt. 3)</t>
  </si>
  <si>
    <t>Silnik 3-fazowy klatkowy (sz. 6)</t>
  </si>
  <si>
    <t>Silniki elektryczne małej mocy (szt. 3)</t>
  </si>
  <si>
    <t>Silnik indukcyjny jednofazowy (sz. 3)</t>
  </si>
  <si>
    <t>Zakrętak udarowy (klucz udarowy pnaumatyczny)</t>
  </si>
  <si>
    <t>Zaginarka do blachy</t>
  </si>
  <si>
    <t>Piła do cięcia metali</t>
  </si>
  <si>
    <t>Prasa ręczna</t>
  </si>
  <si>
    <t>Praski montażowe</t>
  </si>
  <si>
    <t>Nożyce dźwigniowe ręczne do cięcia blach</t>
  </si>
  <si>
    <t>035100; 05344; 05345</t>
  </si>
  <si>
    <t>00058; 7010146; 701019</t>
  </si>
  <si>
    <t>wiertarka sieciowa z udarem (szt. 6)</t>
  </si>
  <si>
    <t>WKRĘTARKA SIECIOWA LUB AKUMULATOROWA (SZ. 6)</t>
  </si>
  <si>
    <t>szlifierka oscylacyjna (sz. 2)</t>
  </si>
  <si>
    <t xml:space="preserve">szlifierka kątowa wysokoobrotowa </t>
  </si>
  <si>
    <t>odkurzacz przemysłowy (szt. 2)</t>
  </si>
  <si>
    <t>wiertatko-wkrętarka udarowa akumulatorowa (szt. 6)</t>
  </si>
  <si>
    <t>Szlifierka żyrafa + odkurzacz (szt. 3)</t>
  </si>
  <si>
    <t>Przecinarka do glzaury (na mokro) (Szt. 3)</t>
  </si>
  <si>
    <t>szlifierka kątowa do podłóg</t>
  </si>
  <si>
    <t>szlifierka-polerka kątowa (czołowa)</t>
  </si>
  <si>
    <t>spawarka ręczna do spawania wykładzin PC (sz. 6)</t>
  </si>
  <si>
    <t>mieszarka z mieszadłami (szt. 6)</t>
  </si>
  <si>
    <t>szlifierka kątowa (sz. 6)</t>
  </si>
  <si>
    <t>szlifierka do kamienia i betonu (sz. 6)</t>
  </si>
  <si>
    <t>akumulatorowy pistolet natryskowy (szt. 3)</t>
  </si>
  <si>
    <t>zgrzewarka elektrooporowa</t>
  </si>
  <si>
    <t>zgrzewarka doczołowa</t>
  </si>
  <si>
    <t>zgrzewarka polifuzyjna (szt. 3)</t>
  </si>
  <si>
    <t>gwintownica elektryczna</t>
  </si>
  <si>
    <t>szlifierka kątowa (szt. 3)</t>
  </si>
  <si>
    <t>zaciskarka elektryczna / akumulatorowa</t>
  </si>
  <si>
    <t>betoniarka (szt.7 )</t>
  </si>
  <si>
    <t>wiertarka (szt. 9)</t>
  </si>
  <si>
    <t>stożek pomiarowy do badania konsystencji (szt. 12)</t>
  </si>
  <si>
    <t>agregat tynkarski</t>
  </si>
  <si>
    <t>wiertarka wolnoobrotowa (szt. 9)</t>
  </si>
  <si>
    <t>mieszadło (szt. 3)</t>
  </si>
  <si>
    <t xml:space="preserve">stetoskop </t>
  </si>
  <si>
    <t>tester wtryskiwaczy paliwa Common Rail</t>
  </si>
  <si>
    <t>tester elektryczny przepustnic powietrza</t>
  </si>
  <si>
    <t>urządzenie do mycia części i podzespołów MST 2000</t>
  </si>
  <si>
    <t>tester amortyzatorów SA 640</t>
  </si>
  <si>
    <t xml:space="preserve">stacja klimatyzacji </t>
  </si>
  <si>
    <t>podnośnik kanałowy</t>
  </si>
  <si>
    <t>urządzenie do geometrii kół ML 8R BesssBARTH</t>
  </si>
  <si>
    <t>Piec oporowy komorowy IZO-2.H</t>
  </si>
  <si>
    <t>Prasa hydrauliczna 20T (szt. 2)</t>
  </si>
  <si>
    <t>kompresor olejowy tłokowy (szt. 2)</t>
  </si>
  <si>
    <t>giętarka hydrauliczna</t>
  </si>
  <si>
    <t>prasa hydrauliczna 30t</t>
  </si>
  <si>
    <t>wiertarka stołowa (szt. 2)</t>
  </si>
  <si>
    <t>Obrabiarka do metalu (tokarki uniwersalne z odczytem cyfrowym z wyposażeniem) (sz. 3), MTP TOKARKA uniwersalna C6251 560*1500</t>
  </si>
  <si>
    <t>Obiarka do metalu (frezarka uniwersalna z odczytem cyfrowym) (szt. 3),MTP FREZARKA uniwersalna MODEL XL6436CL</t>
  </si>
  <si>
    <t>Wiertatko wkrętarka Bawaria (szt. 3), CD310-Li/Bawaria G30060/GEKO</t>
  </si>
  <si>
    <t>Suma 
ubezpieczenie</t>
  </si>
  <si>
    <t>stoły dydaktyczne z wyposażeniem; szczypce; wkrętaki; narzędzia monterskie itp..</t>
  </si>
  <si>
    <t>zestaw narzędzi monterskich;  suwmiarki; stoły ślusarskie, stoły montażowe, imadła ślusarskie itp..</t>
  </si>
  <si>
    <t>młotki slusarskie, poziomice, wyrzynarki, wiertła, aluminiowe rusztowanie robocze</t>
  </si>
  <si>
    <t>szczypce, cęgi, pace, młotki, kielnie, cyrkiel do trasowania itp..</t>
  </si>
  <si>
    <t>pace, pojemniki, kątowniki stalowe, nożyce do tapet, przedłużacze teleskopowe, wiadra budowlane itp..</t>
  </si>
  <si>
    <t>taczki, mieszadła, wstrząsarki, poziomice , rusztowanie stolikowe, przymiar, nożyce do cięcia narożników</t>
  </si>
  <si>
    <t>wózek narzędziowy Yato (szt. 2)</t>
  </si>
  <si>
    <t>osprzęt siłowy ELS, waga do 5 kg, aparat mierzący wilgotność CMT</t>
  </si>
  <si>
    <t>Niszczarki (szt. 2)</t>
  </si>
  <si>
    <t>Krzesła, regały, biurka, tablice (działanie 6.4)</t>
  </si>
  <si>
    <t>pozostały sprzęt (księga 3) wyposażenie niskocenne</t>
  </si>
  <si>
    <t>magazyny blaszne (szt. 2)</t>
  </si>
  <si>
    <t xml:space="preserve">Miejska Biblioteka Publiczna im. dr. Michała Marczaka </t>
  </si>
  <si>
    <r>
      <t>BUDYNKI</t>
    </r>
    <r>
      <rPr>
        <sz val="10"/>
        <color theme="0"/>
        <rFont val="Calibri"/>
        <family val="2"/>
        <scheme val="minor"/>
      </rPr>
      <t xml:space="preserve"> (mieszkalne, biurowe, kultury, przemysłowe i gospodarcze, handlowo-usługowe)</t>
    </r>
  </si>
  <si>
    <t>odtwarzacz MP3 8 GB</t>
  </si>
  <si>
    <t>komuter stacja dysków</t>
  </si>
  <si>
    <t>urządzenie Synology</t>
  </si>
  <si>
    <t xml:space="preserve"> ŁÓŻKO REHABILITACYJNE SP-02</t>
  </si>
  <si>
    <t xml:space="preserve"> SEJF GL 7OT-4</t>
  </si>
  <si>
    <t xml:space="preserve"> LAPTOP TOSHIBA</t>
  </si>
  <si>
    <t xml:space="preserve"> MONITOR GATEWAY</t>
  </si>
  <si>
    <t xml:space="preserve"> KOMPUTER- JEDNOSTKA CENTRALNA</t>
  </si>
  <si>
    <t xml:space="preserve"> MODEM ZEWNĘTRZNY</t>
  </si>
  <si>
    <t xml:space="preserve"> GŁOŚNIKI CREATIVE 5100</t>
  </si>
  <si>
    <t xml:space="preserve"> KOMPUTER KTR - STACJA DYSKÓW MARS BUSINESS</t>
  </si>
  <si>
    <t xml:space="preserve"> KOMPUTER FS ESPRIMO P 5710- STACJA DYSKÓW</t>
  </si>
  <si>
    <t xml:space="preserve"> MONITOR LCD "17" ACER</t>
  </si>
  <si>
    <t xml:space="preserve"> ROUTER D- LINK DSL-G 624T</t>
  </si>
  <si>
    <t xml:space="preserve"> DRUKARKA HP F- 380</t>
  </si>
  <si>
    <t xml:space="preserve"> KOMPUTER  - STACJA DYSKÓW </t>
  </si>
  <si>
    <t xml:space="preserve"> MONITOR LGW 1952S</t>
  </si>
  <si>
    <t xml:space="preserve"> MASZYNA ŁUCZNIK 838</t>
  </si>
  <si>
    <t xml:space="preserve"> MASZYNA ŁUCZNIK 834</t>
  </si>
  <si>
    <t xml:space="preserve"> ZEGAR PC 03</t>
  </si>
  <si>
    <t xml:space="preserve"> TELEFAX KX-500 PANASONIC M 516</t>
  </si>
  <si>
    <t xml:space="preserve"> MAGNETOWID DAEWOO</t>
  </si>
  <si>
    <t xml:space="preserve"> WIEŻA DAEWOO</t>
  </si>
  <si>
    <t xml:space="preserve"> TELEWIZOR SONY TRINITRON</t>
  </si>
  <si>
    <t xml:space="preserve"> RADIOODTWARZACZ SAMOCH CLARION </t>
  </si>
  <si>
    <t xml:space="preserve"> APARAT CYFROWY KODAK C643</t>
  </si>
  <si>
    <t xml:space="preserve"> RADIOMAGNETOFON PHILIPS</t>
  </si>
  <si>
    <t xml:space="preserve"> TECZKA Z SZYFREM</t>
  </si>
  <si>
    <t xml:space="preserve"> JONIZATOR</t>
  </si>
  <si>
    <t xml:space="preserve"> WITRYNA CHŁODNICZA</t>
  </si>
  <si>
    <t xml:space="preserve"> ZAMRAŻARKA FB 425</t>
  </si>
  <si>
    <t xml:space="preserve"> POJEMNIK MROŹNICZY Z-20</t>
  </si>
  <si>
    <t xml:space="preserve"> LODÓWKA POLAR TS-230</t>
  </si>
  <si>
    <t xml:space="preserve"> CHŁODZIARKA SK- 365 VESTFROST</t>
  </si>
  <si>
    <t xml:space="preserve"> SZAFA CHŁODNICZA </t>
  </si>
  <si>
    <t xml:space="preserve"> CHŁODZIARKA  CP 200</t>
  </si>
  <si>
    <t xml:space="preserve"> SZAFA CHŁODNICZA  S- 711</t>
  </si>
  <si>
    <t xml:space="preserve"> ZAMRAŻARKA SKRZYNIOWA GM 50</t>
  </si>
  <si>
    <t xml:space="preserve"> LODÓWKA DO PRZECHOWYWANIA PRÓBEK</t>
  </si>
  <si>
    <t xml:space="preserve"> KUCHNIA ELEKTRYCZNA 4-PALNIKOWA</t>
  </si>
  <si>
    <t xml:space="preserve"> WAGA AP-150</t>
  </si>
  <si>
    <t xml:space="preserve"> WAGA OSOBOWO -LEKARSKA</t>
  </si>
  <si>
    <t xml:space="preserve"> TABERNAKULUM</t>
  </si>
  <si>
    <t xml:space="preserve"> KRAJALNICA 25 GSL</t>
  </si>
  <si>
    <t xml:space="preserve"> PRZYCZEPA</t>
  </si>
  <si>
    <t xml:space="preserve"> POMPA FONTANNOWA - OCZKO WODNE 25000L</t>
  </si>
  <si>
    <t xml:space="preserve"> KOSA FRS 4125</t>
  </si>
  <si>
    <t xml:space="preserve"> MIERNIK SKUTECZNOŚCI ZEROWANIA</t>
  </si>
  <si>
    <t xml:space="preserve"> MIERNIK IZOLACJI</t>
  </si>
  <si>
    <t xml:space="preserve"> STRUGARKA 82 A</t>
  </si>
  <si>
    <t xml:space="preserve"> RADIOWA INSTALACJA PRZYZYWOWA</t>
  </si>
  <si>
    <t xml:space="preserve"> MONITOR SCENICZNY WHARFEDALE</t>
  </si>
  <si>
    <t xml:space="preserve"> SZAFA CHŁODNICZA  600L BIAŁA</t>
  </si>
  <si>
    <t xml:space="preserve"> LAMPA BIONIC 1</t>
  </si>
  <si>
    <t xml:space="preserve"> LAMPA SOLLUX STATYWOWA</t>
  </si>
  <si>
    <t xml:space="preserve"> FOTEL DO ĆWICZEŃ FC-A</t>
  </si>
  <si>
    <t xml:space="preserve"> SPRZĘT DO ELEKTROSTYMULACJI - MADYN D-11</t>
  </si>
  <si>
    <t xml:space="preserve"> SPRZĘT DO ELEKTROSTYMULACJI - INTER D-14</t>
  </si>
  <si>
    <t xml:space="preserve"> SPRZĘT DO ELEKTROSTYMULACJI - STIM D-15</t>
  </si>
  <si>
    <t xml:space="preserve"> SPRZ. DO EKG- PRZYSTAWKA SPIROMETRYCZNA</t>
  </si>
  <si>
    <t xml:space="preserve"> WIEŻA PANASONIC</t>
  </si>
  <si>
    <t xml:space="preserve"> KOMPUTER HP- JEDNOSTKA CENTRALNA</t>
  </si>
  <si>
    <t xml:space="preserve"> MONITOR HP PAVILON 23</t>
  </si>
  <si>
    <t xml:space="preserve"> DRUKARKA HP LASERJET P 1102</t>
  </si>
  <si>
    <t xml:space="preserve"> MONITOR LG 21.5</t>
  </si>
  <si>
    <t xml:space="preserve"> ŁÓŻKO REHABILITACYJNE </t>
  </si>
  <si>
    <t xml:space="preserve"> PATELNIA ELEKTRYCZNA PE -1R</t>
  </si>
  <si>
    <t xml:space="preserve"> TABORET ELEKTRYCZNY KE -1</t>
  </si>
  <si>
    <t xml:space="preserve"> KOPIARKA KM BIZHUB 164</t>
  </si>
  <si>
    <t xml:space="preserve"> KOMPUTER  - ZESTAW</t>
  </si>
  <si>
    <t xml:space="preserve"> LAMPA PRZEJEZDNA ORDISI BEZCIENIOWA</t>
  </si>
  <si>
    <t xml:space="preserve"> ŁÓŻKO REHABILITACYJNE MANUALNIE STEROWANE</t>
  </si>
  <si>
    <t xml:space="preserve"> MASZYNA DO SZYCIA "OVERLOK"GBL5</t>
  </si>
  <si>
    <t xml:space="preserve"> ZAMRAŻARKA ELEKTROLUX EC 14200</t>
  </si>
  <si>
    <t xml:space="preserve"> PRALKA SAMSUNG WF1700WCCECOB</t>
  </si>
  <si>
    <t xml:space="preserve"> ZESTAW KOMPUTEROWY  V 3800</t>
  </si>
  <si>
    <t xml:space="preserve"> ROWER TRENINGOWY H 8702M</t>
  </si>
  <si>
    <t xml:space="preserve"> SCHODY DO NAUKI CHODZENIA</t>
  </si>
  <si>
    <t xml:space="preserve"> MONITOR ASUS 21,5 LED</t>
  </si>
  <si>
    <t xml:space="preserve"> TELEWIZOR LG 43 C</t>
  </si>
  <si>
    <t xml:space="preserve"> TELEWIZOR SAMSUNG 48 C</t>
  </si>
  <si>
    <t xml:space="preserve"> APARAT CYFROWY NIKON COOLPIX</t>
  </si>
  <si>
    <t xml:space="preserve"> ŁÓŻKO REHAB. BURMEIER STEROWANE PILOTEM</t>
  </si>
  <si>
    <t xml:space="preserve"> LAMPA BIOPTRON ZE STATYWEM</t>
  </si>
  <si>
    <t xml:space="preserve"> KOLOROTERAPIA</t>
  </si>
  <si>
    <t xml:space="preserve"> MULTITRONIC MT-3</t>
  </si>
  <si>
    <t xml:space="preserve"> SONOTRONIC US-2</t>
  </si>
  <si>
    <t xml:space="preserve"> BIEŻNIA ELEKTRYCZNA </t>
  </si>
  <si>
    <t xml:space="preserve"> ZAMRAŻARKA ELEKTROLUX EC 5231</t>
  </si>
  <si>
    <t xml:space="preserve"> KOMPUTER  - STACJA DYSKÓW HP 0184</t>
  </si>
  <si>
    <t xml:space="preserve"> MONITOR LCD AOC-1 18</t>
  </si>
  <si>
    <t xml:space="preserve"> WIEŻA SAMSUNG MMJ 330 BLUETOOTH</t>
  </si>
  <si>
    <t xml:space="preserve"> NAŚWIETLACZ BAKTERIOB. DO JAJEK </t>
  </si>
  <si>
    <t xml:space="preserve"> ŁÓŻKO LUNA BASIC II Z PILOTEM</t>
  </si>
  <si>
    <t xml:space="preserve"> MIKSER RĘCZNY ZE ZM. PRĘDK. HENDI </t>
  </si>
  <si>
    <t xml:space="preserve"> URZĄDZENIE SYNOLOGY DO ARCH. DANYCH</t>
  </si>
  <si>
    <t>lo@oswiata.tarnobrzeg.pl
tel. 15-822-16-04"</t>
  </si>
  <si>
    <t>Projektor ACER P1286</t>
  </si>
  <si>
    <t>Drukarka 3 w 1 BROTHER DCP9020</t>
  </si>
  <si>
    <t>Drukarka 3 w 1 BROTHER DCPT500W</t>
  </si>
  <si>
    <t>Odtwarzacz CD MP3 PHILIPS</t>
  </si>
  <si>
    <t>Telewizor SAMSUNG 44"+głośnik+kabel+klaw.</t>
  </si>
  <si>
    <t>Skaner płaski A4 CANON</t>
  </si>
  <si>
    <t>Urządzenie aktywne (router) 10szt. x 639,60zł</t>
  </si>
  <si>
    <t>UTM (SOPHOS)</t>
  </si>
  <si>
    <t>Laptop DELL 25 szt. x 2905,26zł</t>
  </si>
  <si>
    <t>Laptop IDEA PAD</t>
  </si>
  <si>
    <t>Dźwig osobowy (winda)</t>
  </si>
  <si>
    <t>2008 - adaptacja budynku 
na działalność filii</t>
  </si>
  <si>
    <t>Monitor interaktywny z komputerem</t>
  </si>
  <si>
    <t>Kserokopiarka (wielofunkcyjna) RICOH</t>
  </si>
  <si>
    <t>Telewizor LG 65"</t>
  </si>
  <si>
    <t>Laptop Lenovo</t>
  </si>
  <si>
    <t>Urządzenie ekstrakcyjne Karcher</t>
  </si>
  <si>
    <t>Zestawy nagłośnieniowe (2kpl.)</t>
  </si>
  <si>
    <t xml:space="preserve">ul. Kopernika 3
39-400 Tarnobrzeg </t>
  </si>
  <si>
    <t>przeznaczenie rekreacyjne</t>
  </si>
  <si>
    <t>gont</t>
  </si>
  <si>
    <t>Komputer /KDR</t>
  </si>
  <si>
    <t>Urządzenie wielofunkcyjne /KDR</t>
  </si>
  <si>
    <t>Zasilacz awaryjny UPS /KDR</t>
  </si>
  <si>
    <t>Aparat do teleopieki</t>
  </si>
  <si>
    <t>Urządzenie wielofunkcyjne BROTHER DCP-J105</t>
  </si>
  <si>
    <t>Drukarka HP LaserJet</t>
  </si>
  <si>
    <t>Monitor Dell Led 22</t>
  </si>
  <si>
    <t>Zasilacz UPS EVER DUO II</t>
  </si>
  <si>
    <t>Notebook ACER TMB113E /EMPATIA</t>
  </si>
  <si>
    <t>Dell Vostro 3568-notebook</t>
  </si>
  <si>
    <t>Zestaw muzyczny MONTA</t>
  </si>
  <si>
    <t>Ekran BUENOSCREEN</t>
  </si>
  <si>
    <t>Pilarka ukosowa</t>
  </si>
  <si>
    <t>Komputer DEL</t>
  </si>
  <si>
    <t>Aparat cyfrowy kompakt</t>
  </si>
  <si>
    <t>Podgrzewacz elektryczny STALGAST</t>
  </si>
  <si>
    <t>Akcesoria do TM5</t>
  </si>
  <si>
    <t>Grill zamykany DE LONGHI</t>
  </si>
  <si>
    <t>Samsung chłodziarko-zamrażarka</t>
  </si>
  <si>
    <t>Exspres do kawy DE LONGHI</t>
  </si>
  <si>
    <t>Niszczarka dokumentów HSM Securio</t>
  </si>
  <si>
    <t>Panasonic kamera</t>
  </si>
  <si>
    <t>Wiertarko-wkrętarka akumulatorowa</t>
  </si>
  <si>
    <t>Szlifierka kątowa</t>
  </si>
  <si>
    <t>Wiertarka udarowa</t>
  </si>
  <si>
    <t>Wyrzynarka elektryczna</t>
  </si>
  <si>
    <t>Kosa</t>
  </si>
  <si>
    <t>Odśnieżarka spalinowa</t>
  </si>
  <si>
    <t>Odkurzacz spalinowy</t>
  </si>
  <si>
    <t>Kompresor olejowy</t>
  </si>
  <si>
    <t>N3027001157</t>
  </si>
  <si>
    <t>230 kg</t>
  </si>
  <si>
    <t>VIMEC S.R.L.</t>
  </si>
  <si>
    <t>platforma schodowa dla osób niepelnosprawnych, VIA PARRI 7, LUZZARA 420045 WŁOCHY</t>
  </si>
  <si>
    <t>Komputer ULTRA i7/16GB</t>
  </si>
  <si>
    <t>Dysk sieciowy</t>
  </si>
  <si>
    <t>Projektor BenQ</t>
  </si>
  <si>
    <t>Wyposażenie</t>
  </si>
  <si>
    <t>Pozostały sprzęt i wyposażenie</t>
  </si>
  <si>
    <t>komputer</t>
  </si>
  <si>
    <t>kserokopiarka</t>
  </si>
  <si>
    <t xml:space="preserve">chłodziarka Indesit </t>
  </si>
  <si>
    <t xml:space="preserve">pralka Samsung </t>
  </si>
  <si>
    <t xml:space="preserve">chłodziarka </t>
  </si>
  <si>
    <t xml:space="preserve">mebke kuchenne </t>
  </si>
  <si>
    <t>Skaner do sprzedaży biletów</t>
  </si>
  <si>
    <t>Główny punkt widokowy - użyczony z Urzędu Miasta</t>
  </si>
  <si>
    <t>Bezprzedowy transmiter HDMI MEGASAT</t>
  </si>
  <si>
    <t xml:space="preserve">Zestaw mebli </t>
  </si>
  <si>
    <t xml:space="preserve">Pozostałe wyposażenie </t>
  </si>
  <si>
    <t>Konstrukcja budynku:</t>
  </si>
  <si>
    <t>Monitor Interaktywny NewLine TT6517FB (2 szt.)</t>
  </si>
  <si>
    <t>Notebook ASUS R752NV-TY007T (4 szt.)</t>
  </si>
  <si>
    <t>Wczesne Wspomaganie 
Rozwoju Dziecka</t>
  </si>
  <si>
    <t>zlobek.tarnobrzeg@gmail.com</t>
  </si>
  <si>
    <t>urządzenia wielofunkcyjne</t>
  </si>
  <si>
    <t>projektor</t>
  </si>
  <si>
    <t>radiomagnetofon</t>
  </si>
  <si>
    <t>sprzęt muzyczny (keybord, organy)</t>
  </si>
  <si>
    <t>chłodziarka</t>
  </si>
  <si>
    <t>odkurzacz</t>
  </si>
  <si>
    <t>młotowiertarka</t>
  </si>
  <si>
    <t>zestaw nagłaśniający</t>
  </si>
  <si>
    <t>radiomagnetofony</t>
  </si>
  <si>
    <t>radioodtwarzacze</t>
  </si>
  <si>
    <t>monitory interaktywne</t>
  </si>
  <si>
    <t>1997-2017</t>
  </si>
  <si>
    <t>Różne mienie</t>
  </si>
  <si>
    <t>Szkoła Podstawowa nr 9</t>
  </si>
  <si>
    <t>Pozostałe mienie: narzędzia, meble, wyposażenie, urządzenia, sprzęt el., itp..</t>
  </si>
  <si>
    <t>Tablica interaktywna DualBoard</t>
  </si>
  <si>
    <t>Drukarka Richo Aficio</t>
  </si>
  <si>
    <t>Projektor Benq Mx 631</t>
  </si>
  <si>
    <t xml:space="preserve">Laptop Dell </t>
  </si>
  <si>
    <t xml:space="preserve">Tablica interaktywna TRUBOARD </t>
  </si>
  <si>
    <t xml:space="preserve">Projektor Benq </t>
  </si>
  <si>
    <t>Boisko sportowe ORLIK z zapleczem sanitarno - szatniowym</t>
  </si>
  <si>
    <t>2473 + 60</t>
  </si>
  <si>
    <t>pustak. Cegła</t>
  </si>
  <si>
    <t>kontrukcja drewniana kryta blachą</t>
  </si>
  <si>
    <t>Monitor dotykowy interaktywny 65''</t>
  </si>
  <si>
    <t>Laptop Acer wraz z oprogramowaniem</t>
  </si>
  <si>
    <t>Wyposażenie pozostałe</t>
  </si>
  <si>
    <t>Notebook Lenovo zestaw</t>
  </si>
  <si>
    <t>Komputer zestaw</t>
  </si>
  <si>
    <t>Zestaw interaktywny</t>
  </si>
  <si>
    <t>Laptop Hp /2 szt/</t>
  </si>
  <si>
    <t>PÓŁKA INTERAKTYWNA</t>
  </si>
  <si>
    <t xml:space="preserve">radiomagnetofon SONY </t>
  </si>
  <si>
    <t>multimedia</t>
  </si>
  <si>
    <t>wyposażenie agd i inne</t>
  </si>
  <si>
    <t>meble, wykładziny</t>
  </si>
  <si>
    <t>pozostałe</t>
  </si>
  <si>
    <t>ul. Św. Barbary 9
39-400 Tarnobrzeg</t>
  </si>
  <si>
    <t>Aparat cyfrowy Panasonic</t>
  </si>
  <si>
    <t>Telefon b/p Panasonic</t>
  </si>
  <si>
    <t>Meble i wyposażenie</t>
  </si>
  <si>
    <t>AGD</t>
  </si>
  <si>
    <t xml:space="preserve"> dział elektryczny</t>
  </si>
  <si>
    <t>Maszyny i urządzenia techniczne</t>
  </si>
  <si>
    <t xml:space="preserve">Sprzęt radio-techniczny </t>
  </si>
  <si>
    <t xml:space="preserve">Instrumenty muzyczne </t>
  </si>
  <si>
    <t>Pomoce dydaktyczne- sprzęt WF</t>
  </si>
  <si>
    <t xml:space="preserve">Meble i biurka </t>
  </si>
  <si>
    <t xml:space="preserve">szatnie wieszaki </t>
  </si>
  <si>
    <t xml:space="preserve">aparaty i urządzenia p.poż - gaśnice </t>
  </si>
  <si>
    <t xml:space="preserve">wykładziny i dywany </t>
  </si>
  <si>
    <t xml:space="preserve">zasłony, rolety , sprzęt dekoracyjny pzostały </t>
  </si>
  <si>
    <t xml:space="preserve">Sprzęt gospodarczo - porządkowy </t>
  </si>
  <si>
    <t>1994-2017</t>
  </si>
  <si>
    <t>Meble, wykładzina, sprzęt elektroniczny, wyposażenie, inne</t>
  </si>
  <si>
    <t>Komputer z monitorem</t>
  </si>
  <si>
    <t>Mikrofony bezprzewodowe-2 szt</t>
  </si>
  <si>
    <t>Budynek OSP w Tarnobrzegu os. Sobów</t>
  </si>
  <si>
    <t>Budynek (budynek jest w zarzadzie TTBS, 
który ma w umowie obowiązek ubezpieczenia)</t>
  </si>
  <si>
    <t xml:space="preserve">Meble, wykładziny, wyposażenie, sprzęt, urządzenia do zabaw w ogrodzie przedszkolnym </t>
  </si>
  <si>
    <t>1994-2018</t>
  </si>
  <si>
    <t>ul. Nadwiślańska 18A
39-400 Tarnobrzeg</t>
  </si>
  <si>
    <t>wyposażenie sal, sprzet elektroniczny starszy niż 7 lat</t>
  </si>
  <si>
    <t>Nawierzchnia z kostki betonowej – chodniki 6171,00 m2</t>
  </si>
  <si>
    <t>Opaska z kostki brukowej betonowej wykonanej na podsypce cementowi – piaskowej wokół budynków Hali Przemysłowej i Inkubatora Przemysłowo – Technologicznego</t>
  </si>
  <si>
    <t>Utwardzenie terenu pomiędzy budynkami Hali i Inkubatora z kostki brukowej betonowej – 103,00 m2</t>
  </si>
  <si>
    <t>Inne sieci zewnętrzne</t>
  </si>
  <si>
    <t>linie kablowe – 1510,00 m</t>
  </si>
  <si>
    <t>przyłącze niskiego napięcia do 3 szlabanów wraz z szlabanami</t>
  </si>
  <si>
    <t>kanalizacja teletechniczna kablowa – 920,00 m</t>
  </si>
  <si>
    <t>telewizja dozorowa przewody – 2760,00 m, kamery zewnętrzne – 4szt.</t>
  </si>
  <si>
    <t>oświetlenie lina kablowa –2917,00 m, słupy oświetleniowe – 58szt., reflektory na ścianach obiektów – 28 szt.</t>
  </si>
  <si>
    <t>przyłącze gazu – 103,00 m</t>
  </si>
  <si>
    <t>Rondo – Al. Warszawska -TPPT</t>
  </si>
  <si>
    <r>
      <t>nawierzchnia bitumiczna drogowa – 2940,00 m</t>
    </r>
    <r>
      <rPr>
        <vertAlign val="superscript"/>
        <sz val="12"/>
        <color theme="1"/>
        <rFont val="Arial"/>
        <family val="2"/>
      </rPr>
      <t>2</t>
    </r>
  </si>
  <si>
    <r>
      <t>nawierzchnia z kostki ganitowej – 160,00 m</t>
    </r>
    <r>
      <rPr>
        <vertAlign val="superscript"/>
        <sz val="12"/>
        <color theme="1"/>
        <rFont val="Arial"/>
        <family val="2"/>
      </rPr>
      <t>2</t>
    </r>
  </si>
  <si>
    <r>
      <t>nawierzchnia z kostki brukowej betonowej – 1730,00 m</t>
    </r>
    <r>
      <rPr>
        <vertAlign val="superscript"/>
        <sz val="12"/>
        <color theme="1"/>
        <rFont val="Arial"/>
        <family val="2"/>
      </rPr>
      <t>2</t>
    </r>
  </si>
  <si>
    <r>
      <t>chodniki z płyt betonowych guzkowatych – 60,00 m</t>
    </r>
    <r>
      <rPr>
        <vertAlign val="superscript"/>
        <sz val="12"/>
        <color theme="1"/>
        <rFont val="Arial"/>
        <family val="2"/>
      </rPr>
      <t>2</t>
    </r>
  </si>
  <si>
    <r>
      <t>chodniki z płyt betonowych 50x50x7 cm – 300,00 m</t>
    </r>
    <r>
      <rPr>
        <vertAlign val="superscript"/>
        <sz val="12"/>
        <color theme="1"/>
        <rFont val="Arial"/>
        <family val="2"/>
      </rPr>
      <t>2</t>
    </r>
  </si>
  <si>
    <t>kanalizacja techniczna kablowa pierwotna – 239,20 m</t>
  </si>
  <si>
    <t>kanalizacja techniczna kable telekomunikacyjne – 153,00 m</t>
  </si>
  <si>
    <t>oświetlenie lina kablowa – 780,00 m, słupy oświetleniowe – 8szt.</t>
  </si>
  <si>
    <t>kanalizacja deszczowa – 307 m</t>
  </si>
  <si>
    <t>sieć wodociągowa – 121,00 m</t>
  </si>
  <si>
    <t>5 421 721,96 zł 
(wartość z dokumentu OT)</t>
  </si>
  <si>
    <t>1 161 110,68 zł 
(wartość z dokumentu OT)</t>
  </si>
  <si>
    <t>1 965 605,50 zł 
(wartość z dokumentu OT)</t>
  </si>
  <si>
    <t>System wzmocnienia sygnału telefonii komórkowej i transmisji danych</t>
  </si>
  <si>
    <t>Projektor Benq MX55 (3szt.)</t>
  </si>
  <si>
    <t>Aparat SLICAN</t>
  </si>
  <si>
    <t>Router ASUS</t>
  </si>
  <si>
    <t>Telefaks PANASONIK</t>
  </si>
  <si>
    <t>Aparat CANON</t>
  </si>
  <si>
    <t>Torba</t>
  </si>
  <si>
    <t>Skaner CANON</t>
  </si>
  <si>
    <t>Skaner A3 Fujitsu</t>
  </si>
  <si>
    <t>Szafa Rack 19 Delta Triton</t>
  </si>
  <si>
    <t>Kserokopiarka Konica Minolta BIZHUB</t>
  </si>
  <si>
    <t>Kamera Panasonic</t>
  </si>
  <si>
    <t>Zestaw komputerowy Lenovo M58p</t>
  </si>
  <si>
    <t>Drukarka iglowa</t>
  </si>
  <si>
    <t>Drukarka HP Color LJ</t>
  </si>
  <si>
    <t xml:space="preserve"> Drukarka laserowa P2135dn</t>
  </si>
  <si>
    <t xml:space="preserve"> Zestaw komputerowy IBM</t>
  </si>
  <si>
    <t>Szafa krosownicza</t>
  </si>
  <si>
    <t>Drukarka laserowa HP M125a</t>
  </si>
  <si>
    <t>Zestaw komputerowy Lenowo H30-50</t>
  </si>
  <si>
    <t>Centrala telefoniczna MAC-6400</t>
  </si>
  <si>
    <t>Notebook Lenovo B50-80</t>
  </si>
  <si>
    <t>Kopmuter+Ploter HP-450</t>
  </si>
  <si>
    <t>Ploter HP Design Jet 800PS</t>
  </si>
  <si>
    <t>Drukarka HP LJ 2300N</t>
  </si>
  <si>
    <t xml:space="preserve"> Dysk twardy SEADATE IDE 80GB</t>
  </si>
  <si>
    <t>Siec teleinformatyczna</t>
  </si>
  <si>
    <t>Zestaw ACTINA COSTA</t>
  </si>
  <si>
    <t>Drukarka HP 1018</t>
  </si>
  <si>
    <t>Drukarka HP LJ 1018</t>
  </si>
  <si>
    <t>Jednostka centralna - MARS BUSINESS</t>
  </si>
  <si>
    <t>Monitor LG 17</t>
  </si>
  <si>
    <t>Drukarka HP LJ 5550n</t>
  </si>
  <si>
    <t>Zestaw komputerowy KOMPUTRONIK</t>
  </si>
  <si>
    <t xml:space="preserve"> Zestaw komputerowy SUNTAR</t>
  </si>
  <si>
    <t>Zestaw komputerowy SUNTAR</t>
  </si>
  <si>
    <t>Router CISCO</t>
  </si>
  <si>
    <t>INFOMAT</t>
  </si>
  <si>
    <t>Serwer</t>
  </si>
  <si>
    <t>Firewall sprzetowy</t>
  </si>
  <si>
    <t>Kopiarka Kyocera Mita KM 1635</t>
  </si>
  <si>
    <t>Drukarka KYOCERA FS-6970DN</t>
  </si>
  <si>
    <t>Obcinarka</t>
  </si>
  <si>
    <t>Kserokopiarka Canon</t>
  </si>
  <si>
    <t>Kopiarko-drukarka Ricoh</t>
  </si>
  <si>
    <t>Notebook HP COMPAQ NX6310</t>
  </si>
  <si>
    <t>Notebook + skaner</t>
  </si>
  <si>
    <t>Notebook Dell</t>
  </si>
  <si>
    <t>Pylony i Tablice Informacyjne</t>
  </si>
  <si>
    <t>Budynek mieszkalny wielorodzinny z częścią użytkową</t>
  </si>
  <si>
    <t>Budynek administracyjno-biurowy</t>
  </si>
  <si>
    <t>Budynek administracyjnu</t>
  </si>
  <si>
    <t>ul. Wiślna B/N
39-400 Tarnobrzeg</t>
  </si>
  <si>
    <t>Budynek garażowo-magazynowy</t>
  </si>
  <si>
    <t>Garaż w ciągu garaży</t>
  </si>
  <si>
    <t>Mosty murowane 2 szt.</t>
  </si>
  <si>
    <t>mur oporowy - obok starego zamku</t>
  </si>
  <si>
    <t>ul. Sienkiewicza 159A
39-400 Tarnobrzeg</t>
  </si>
  <si>
    <t>stal/szkło</t>
  </si>
  <si>
    <t>Plac z płyt</t>
  </si>
  <si>
    <t>pow. 1600 m2</t>
  </si>
  <si>
    <t>ul. Strefowa 2
39-400 Tarnobrzeg</t>
  </si>
  <si>
    <t>Punkt medyczny - Stanica</t>
  </si>
  <si>
    <t>Lokal w przychodni zdrowia</t>
  </si>
  <si>
    <t>ul. Tracza
39-400 Tarnobrzeg</t>
  </si>
  <si>
    <t>Garaż murowany</t>
  </si>
  <si>
    <t>ul. Wyspiańskiego 12
39-400 Tarnobrzeg</t>
  </si>
  <si>
    <t>Część budynku na kondygnacji I oraz IV</t>
  </si>
  <si>
    <t>ul. Targowa 9</t>
  </si>
  <si>
    <t>barak administracyjno-biurowy</t>
  </si>
  <si>
    <t>nieużytek ze względu na zły stan techniczny</t>
  </si>
  <si>
    <t>"Bosmanka" przy Jeziorze Tarnobrzeskim</t>
  </si>
  <si>
    <t>Obiekt rekreacji sportowej</t>
  </si>
  <si>
    <t>ok. 40</t>
  </si>
  <si>
    <t>konstrukcja drewniana wielospadowa</t>
  </si>
  <si>
    <t>Posadowienie na stopach fundamentowych</t>
  </si>
  <si>
    <t>Olchowiec, gm. Czarna</t>
  </si>
  <si>
    <t>Stanica harcerska ZHP</t>
  </si>
  <si>
    <t>kuchnia</t>
  </si>
  <si>
    <t xml:space="preserve">Budynek kuchni wraz z przyłączzem wod.-kan. oraz namiotem stołówki </t>
  </si>
  <si>
    <t>Stanica Harcerska Chrewt</t>
  </si>
  <si>
    <t>przyłącz</t>
  </si>
  <si>
    <t>przyłącz wodny</t>
  </si>
  <si>
    <t>oczyszczalnia ścieków</t>
  </si>
  <si>
    <t>DĄBROWSKIEJ 16
39-400 Tarnobrzeg</t>
  </si>
  <si>
    <t>Budynek wielorodzinny mieszkalny</t>
  </si>
  <si>
    <t>DĄBROWSKIEJ 24
39-400 Tarnobrzeg</t>
  </si>
  <si>
    <t>DĄBROWSKIEJ 26
39-400 Tarnobrzeg</t>
  </si>
  <si>
    <t>DEKUTOWSKIEJGO 1
39-400 Tarnobrzeg</t>
  </si>
  <si>
    <t>DEKUTOWSKIEJGO 10
39-400 Tarnobrzeg</t>
  </si>
  <si>
    <t>KOCHANOWSKIEGO 2
39-400 Tarnobrzeg</t>
  </si>
  <si>
    <t>KOCHANOWSKIEGO 6
39-400 Tarnobrzeg</t>
  </si>
  <si>
    <t>MATEJKI 3
39-400 Tarnobrzeg</t>
  </si>
  <si>
    <t>MATEJKI 5
39-400 Tarnobrzeg</t>
  </si>
  <si>
    <t>MICKIEWICZA 5
39-400 Tarnobrzeg</t>
  </si>
  <si>
    <t>MICKIEWICZA 5A
39-400 Tarnobrzeg</t>
  </si>
  <si>
    <t>MICKIEWICZA 38
39-400 Tarnobrzeg</t>
  </si>
  <si>
    <t>MONIUSZKI 16
39-400 Tarnobrzeg</t>
  </si>
  <si>
    <t>MONIUSZKI 17
39-400 Tarnobrzeg</t>
  </si>
  <si>
    <t>MONIUSZKI 18
39-400 Tarnobrzeg</t>
  </si>
  <si>
    <t>PL.B. GŁOWACKIEGO 33
39-400 Tarnobrzeg</t>
  </si>
  <si>
    <t>PRUSA 4
39-400 Tarnobrzeg</t>
  </si>
  <si>
    <t>SIENKIEWICZA 4
39-400 Tarnobrzeg</t>
  </si>
  <si>
    <t>SIKORSKIEGO 7
39-400 Tarnobrzeg</t>
  </si>
  <si>
    <t>SIKORSKIEGO 11
39-400 Tarnobrzeg</t>
  </si>
  <si>
    <t>WĘDKARSKA 3
39-400 Tarnobrzeg</t>
  </si>
  <si>
    <t>WYSPIAŃSKIEGO 18
39-400 Tarnobrzeg</t>
  </si>
  <si>
    <t>ZWIERZYNIECKA 49
39-400 Tarnobrzeg</t>
  </si>
  <si>
    <t>Dąbrowskiej  33/25
39-400 Tarnobrzeg</t>
  </si>
  <si>
    <t>Lokal mieszkalny</t>
  </si>
  <si>
    <t>Kopernika 14/24
39-400 Tarnobrzeg</t>
  </si>
  <si>
    <t>Kossaka 5/31
39-400 Tarnobrzeg</t>
  </si>
  <si>
    <t>Marczaka 9/32
39-400 Tarnobrzeg</t>
  </si>
  <si>
    <t>Moniuszki 13/36
39-400 Tarnobrzeg</t>
  </si>
  <si>
    <t>Pl.B. Głowackiego 7
39-400 Tarnobrzeg</t>
  </si>
  <si>
    <t>Budynek mieszkalny</t>
  </si>
  <si>
    <t>Pl.B.Głowackiego 54
39-400 Tarnobrzeg</t>
  </si>
  <si>
    <t>Skalna Góra 15/30
39-400 Tarnobrzeg</t>
  </si>
  <si>
    <t>Waryńskiego 12/45
39-400 Tarnobrzeg</t>
  </si>
  <si>
    <t>Wianek 1/7
39-400 Tarnobrzeg</t>
  </si>
  <si>
    <t>Wianek 2/8
39-400 Tarnobrzeg</t>
  </si>
  <si>
    <t>Wianek 4/17
39-400 Tarnobrzeg</t>
  </si>
  <si>
    <t>Oświetlenie obiektu (latarnie oświetleniowe)</t>
  </si>
  <si>
    <t>Kserokopiarka RICOH MP2852 CSP</t>
  </si>
  <si>
    <t>Telewizor Samsung 55"</t>
  </si>
  <si>
    <t>RSONWIESMHHCV50D SONY MHC - 50D - radiomagnetofon</t>
  </si>
  <si>
    <t>Sony MHC-V11 Zestaw muzyczny</t>
  </si>
  <si>
    <t xml:space="preserve">Pozostałe składniki majątku </t>
  </si>
  <si>
    <t>Szkoła Podstawowa nr 6</t>
  </si>
  <si>
    <t xml:space="preserve">Monitor interaktywny </t>
  </si>
  <si>
    <t>M.Ruzamski, Akt kobiecy, obraz</t>
  </si>
  <si>
    <t>M.Ruzamski, Akt chłopięcy, obraz</t>
  </si>
  <si>
    <t>M.Ruzamski, Akt męski, obraz</t>
  </si>
  <si>
    <t>Nóż myśliwski</t>
  </si>
  <si>
    <t>Stół w stylu art deco</t>
  </si>
  <si>
    <t>Krzesła w stylu art deco – 6 szt</t>
  </si>
  <si>
    <t>S 4122 MŁ</t>
  </si>
  <si>
    <t>Obraz, Portret Gabriela Tarnowskiego, XVII w</t>
  </si>
  <si>
    <t>Kanał teletechniczny pomiędzy budynkami Mickiewicza 7 - Kościuszki 32</t>
  </si>
  <si>
    <t>ok. 130 m</t>
  </si>
  <si>
    <t>Kopiarka NASHUATEC MPC 2500</t>
  </si>
  <si>
    <t>Centrala Telefoniczna Slican IPL-256.A16x8.3U</t>
  </si>
  <si>
    <t>Instalacja systemu alarmowego – Archiwum Zakładowe, ul. Św. Barbary, Tarnobrzeg</t>
  </si>
  <si>
    <t>Instalacja systemu alarmowego – Urząd Miasta Tarnobrzeg, ul. Mickiewicza 7, Tarnobrzeg</t>
  </si>
  <si>
    <t>Instalacja systemu alarmowego – Pełnomocnik ds. OIN Urząd Miasta Tarnobrzeg, ul. Mickiewicza 7, Tarnobrzeg</t>
  </si>
  <si>
    <t>Komputer DELL OptiPlex 3050MT 13-7100/500GB/4GB/DVD/W10P, szt. 30</t>
  </si>
  <si>
    <t>Notebook DELL Inspiron 5567 15-72000/8GB/500GB/B7/W10P</t>
  </si>
  <si>
    <t>Projektor BENQ MX704</t>
  </si>
  <si>
    <t>Liczarka banknotów</t>
  </si>
  <si>
    <t>Telefon Samsung Galaxy J5</t>
  </si>
  <si>
    <t>Telefon Huawei P8</t>
  </si>
  <si>
    <t>Bindownica</t>
  </si>
  <si>
    <t>Niszczarka WALLNER</t>
  </si>
  <si>
    <t>Monitor AOC LED 22” E227USWHN, szt. 30</t>
  </si>
  <si>
    <t>FAX Panasonic</t>
  </si>
  <si>
    <t>Aparat SONY</t>
  </si>
  <si>
    <t>Aparatura odtwarzająca hejnal</t>
  </si>
  <si>
    <t>Laminarka (BOI-KM)</t>
  </si>
  <si>
    <t>Kopertownica</t>
  </si>
  <si>
    <t>System do obsługi głosowań</t>
  </si>
  <si>
    <t>Aparat fotograficzny NIKON</t>
  </si>
  <si>
    <t>CIPHER LAB</t>
  </si>
  <si>
    <t>komputery stacjonarne - 41 szt. POKL</t>
  </si>
  <si>
    <t>komputery stacjonarne - 4 szt. POKL</t>
  </si>
  <si>
    <t>komputery stacjonarne - 23 szt.</t>
  </si>
  <si>
    <t>drukarki 1 szt., Erasmus+, POKL 2 szt.</t>
  </si>
  <si>
    <t>drukarka 6 szt. SYNERGIA</t>
  </si>
  <si>
    <t>radiomagnetofon - 2 szt.</t>
  </si>
  <si>
    <t>radioodtwarzacze - 6 szt.</t>
  </si>
  <si>
    <t>radioodtwarzacze - 1 szt.</t>
  </si>
  <si>
    <t>telewizory - 1 szt.</t>
  </si>
  <si>
    <t xml:space="preserve">urządzenia wielofunkcyjne - 1 szt </t>
  </si>
  <si>
    <t>power mikser 1 szt.</t>
  </si>
  <si>
    <t>organy CASIO KEYBOARD</t>
  </si>
  <si>
    <t>stacja i zestaw mikrofonów bezprzewodowych 5 szt.</t>
  </si>
  <si>
    <t>skaner - 10 szt. SYNERGIA</t>
  </si>
  <si>
    <t>czytnik kodów kreskowych</t>
  </si>
  <si>
    <t>kasa fiskalna 1 szt</t>
  </si>
  <si>
    <t>laptopy - 3 szt. RR, ERASMUS</t>
  </si>
  <si>
    <t>laptopy - 4 szt.</t>
  </si>
  <si>
    <t>laptopy - 3 szt.</t>
  </si>
  <si>
    <t>laptopy - 2 szt.</t>
  </si>
  <si>
    <t>laptopy - 11 szt. SYNERGIA</t>
  </si>
  <si>
    <t>laptopy - 11 szt. E+</t>
  </si>
  <si>
    <t>wideoprojektory, projektory - 2 szt.</t>
  </si>
  <si>
    <t>wideoprojektory, projektory - 3 szt. SYNERGIA</t>
  </si>
  <si>
    <t>Radiotelefon z uchwytem</t>
  </si>
  <si>
    <t>Telewizor + uchwyt</t>
  </si>
  <si>
    <t>Mikser dźwięku+ słuchawki</t>
  </si>
  <si>
    <t>Zestaw nagłośnieniowy - kolumna głośnikowa MP3</t>
  </si>
  <si>
    <t>Kasa fiskalna Novitus NANO E</t>
  </si>
  <si>
    <t>Kosa FS 360</t>
  </si>
  <si>
    <t>Chłodziazrko-zamrażark</t>
  </si>
  <si>
    <t>Lodówka INDESIT biała</t>
  </si>
  <si>
    <t>Kuchnia mikrofalowa Electrolux biała</t>
  </si>
  <si>
    <t>Waga Tanita BC 601</t>
  </si>
  <si>
    <t>Komputer Dell- V270 SFF 3-3240</t>
  </si>
  <si>
    <t>Drukarka fiskalna NOVITUS BONO E</t>
  </si>
  <si>
    <t>Drukarka ECOSYS2135d</t>
  </si>
  <si>
    <t>Niszczarka Wallner S580</t>
  </si>
  <si>
    <t>Drukarka Brother</t>
  </si>
  <si>
    <t>Dysk zewnętrzny Seagate 4TB</t>
  </si>
  <si>
    <t>Notebook Fujitsu A555</t>
  </si>
  <si>
    <t>Dysk zewnętrzny Passport 2TB</t>
  </si>
  <si>
    <t>Natrysk awaryjny HAW 813 OH</t>
  </si>
  <si>
    <t>Łódz  Whaly 435R</t>
  </si>
  <si>
    <t>GROBY WOJENNE</t>
  </si>
  <si>
    <t>CMENTARZE</t>
  </si>
  <si>
    <t>Agregat HITACHI E 35 MANC</t>
  </si>
  <si>
    <t>Opryskiwacz 300/12</t>
  </si>
  <si>
    <t>Sonda pomiarowa REDOX</t>
  </si>
  <si>
    <t>Sonda pomiarowa PH</t>
  </si>
  <si>
    <t>Miernik rezystancji izolacji+ analogowy wskaźnik</t>
  </si>
  <si>
    <t>Kompresor olejowy ZVA50</t>
  </si>
  <si>
    <t>Miernik cęgowy AC/DC 600A</t>
  </si>
  <si>
    <t>Odśnieżarka spalinowa z napędem</t>
  </si>
  <si>
    <t>Zestaw złączowo- pomiar. szafki + liczniki</t>
  </si>
  <si>
    <t>Odkurzacz ogrodowy SH 86 d</t>
  </si>
  <si>
    <t>Szlifierka</t>
  </si>
  <si>
    <t>Kosiarka LC 356 V</t>
  </si>
  <si>
    <t>Odkurzacz PROFI 2</t>
  </si>
  <si>
    <t>Drabina trzyelementowa-1 szt.</t>
  </si>
  <si>
    <t>Odkurzacz PROFI 2 Popielaty</t>
  </si>
  <si>
    <t>Wiertarko-wkrętarka GSR 18-2-LI PLUS 2x2</t>
  </si>
  <si>
    <t>Spawarka inwerterowa POWER VIP 3000 160A</t>
  </si>
  <si>
    <t>Polerka SA7000C</t>
  </si>
  <si>
    <t>Suszarka basenowa do włosów TB 80 A</t>
  </si>
  <si>
    <t>Roleta zewnętrzna</t>
  </si>
  <si>
    <t>Roleta okienna - komplet</t>
  </si>
  <si>
    <t>Roleta okiennna - komplet</t>
  </si>
  <si>
    <t>Urządzenie myjące HydroFoamer</t>
  </si>
  <si>
    <t>Zamiatarka S 650</t>
  </si>
  <si>
    <t>Wiertarko-wkrętarka 180-Li</t>
  </si>
  <si>
    <t>Szlifierka PRAG 230 BR</t>
  </si>
  <si>
    <t>Rusztowanie</t>
  </si>
  <si>
    <t>Giętarka hydrauliczna</t>
  </si>
  <si>
    <t>Podnośnik do ciągnika</t>
  </si>
  <si>
    <t>Mieszacz powietrza</t>
  </si>
  <si>
    <t>Odkurzacz wodny</t>
  </si>
  <si>
    <t>Wózek do malowania linii</t>
  </si>
  <si>
    <t>Transformator TO 1600</t>
  </si>
  <si>
    <t>Suszarka basenowa</t>
  </si>
  <si>
    <t>Dozowniki mydła</t>
  </si>
  <si>
    <t>Pompki ręczne do dozowania kwasu</t>
  </si>
  <si>
    <t>Pompa Grundfoss</t>
  </si>
  <si>
    <t>Szafki na gaśnice</t>
  </si>
  <si>
    <t>Pompa dozująca Beta-1 szt.</t>
  </si>
  <si>
    <t>Agregat spawalniczy</t>
  </si>
  <si>
    <t>Automat myjący Sprinter</t>
  </si>
  <si>
    <t>Kosa STIHLL</t>
  </si>
  <si>
    <t>Myjka karcher 5,55</t>
  </si>
  <si>
    <t>Wiertarko- wkrętarka GSR 14,4V-LI-2</t>
  </si>
  <si>
    <t>Samozasysająca pompa</t>
  </si>
  <si>
    <t>Dmuchawa</t>
  </si>
  <si>
    <t>Bateria wymienników  ciepłej wody</t>
  </si>
  <si>
    <t>Wymiennikownia ciepła</t>
  </si>
  <si>
    <t>System wejście -wyjście</t>
  </si>
  <si>
    <t>Server T110 II E3-1220</t>
  </si>
  <si>
    <t>Sprężarka DORIN</t>
  </si>
  <si>
    <t>Maszyna stolarska</t>
  </si>
  <si>
    <t>ŚCINACZ z 365</t>
  </si>
  <si>
    <t>Przyrząd do bindowania</t>
  </si>
  <si>
    <t>Laminarka mała</t>
  </si>
  <si>
    <t>Zestaw elektroakustyczny</t>
  </si>
  <si>
    <t>Zbiornik wody zapasowy</t>
  </si>
  <si>
    <t>zniornik</t>
  </si>
  <si>
    <t>Centrala klimatyzacyjna Hala</t>
  </si>
  <si>
    <t>Złącze pom.przyłączowe</t>
  </si>
  <si>
    <t>Baterie kondensatorów</t>
  </si>
  <si>
    <t>Winda dla niepełnosprawnych</t>
  </si>
  <si>
    <t>System nagłośnieniowy</t>
  </si>
  <si>
    <t>WIRÓWKA PRALNICZA</t>
  </si>
  <si>
    <t>Stojak wzmacniaczy</t>
  </si>
  <si>
    <t>Rozdzielnia NN-RG</t>
  </si>
  <si>
    <t>Pulpit Sterowniczy</t>
  </si>
  <si>
    <t>Szafa tyrystorowa</t>
  </si>
  <si>
    <t>Centralka sygnalizacji pożarowej</t>
  </si>
  <si>
    <t>Bateria  kondensatorów Hala</t>
  </si>
  <si>
    <t>Bateria akumulatorów  Hala</t>
  </si>
  <si>
    <t>Wyciągnik elektryczny do kurtyny Hala</t>
  </si>
  <si>
    <t>Łódź żaglowa klasy Omega</t>
  </si>
  <si>
    <t>Łódź żaglowa Optimist</t>
  </si>
  <si>
    <t>Łódż żaglowa Optimist</t>
  </si>
  <si>
    <t>Żaglówka  Klasy Puck</t>
  </si>
  <si>
    <t>Żaglówka Klasy Puck</t>
  </si>
  <si>
    <t>Kajak wyczynowy K-2</t>
  </si>
  <si>
    <t>Kajak wyczynowy  K-2</t>
  </si>
  <si>
    <t>Jacht Laser 4.7 XD</t>
  </si>
  <si>
    <t>Jacht Laser 4.7. XD</t>
  </si>
  <si>
    <t>Łódź Optimist Racer</t>
  </si>
  <si>
    <t>Jacht żaglowy kabinowy</t>
  </si>
  <si>
    <t>Kajak K1Fighter 85/11</t>
  </si>
  <si>
    <t>Kajak K1 Fighter 85/11</t>
  </si>
  <si>
    <t>Kajak K1 Midas 1</t>
  </si>
  <si>
    <t>Kanadyjka C1 Fighter 200 Big</t>
  </si>
  <si>
    <t>Rolba do pielęgnacji lodu ZA/mboni 500</t>
  </si>
  <si>
    <t>Ciągnik-kosiarka "John Deere"+Dmuchawa do kosiarki typ 185 Hydro</t>
  </si>
  <si>
    <t>Kosiarka samojezdna W2979/122</t>
  </si>
  <si>
    <t xml:space="preserve">Tablica świetlna </t>
  </si>
  <si>
    <t>Tablica zmian zawodników LDx20 TZ 4</t>
  </si>
  <si>
    <t>Sonda pomiarowa wolnego chloru 3mA-2ppm</t>
  </si>
  <si>
    <t>Hacomatic B-45 Basic</t>
  </si>
  <si>
    <t>Odkurzacz podwodny</t>
  </si>
  <si>
    <t>System obserwacyjny- kamery  z monitorem LCD</t>
  </si>
  <si>
    <t>Wanna z hydromasażem</t>
  </si>
  <si>
    <t>Wanna z  hydromasażem</t>
  </si>
  <si>
    <t>Zegar basenowy</t>
  </si>
  <si>
    <t xml:space="preserve">Odkurzacz podwodny Dolphin Dy                     </t>
  </si>
  <si>
    <t>Podłoga Taraflex Tibhar+kpl 34 szt.płotków</t>
  </si>
  <si>
    <t>Tablice wyników ESK24030+ESK4</t>
  </si>
  <si>
    <t>Balon reklamowy</t>
  </si>
  <si>
    <t>Budka ratownicza</t>
  </si>
  <si>
    <t>Defibrylator zewnętrzny AED Zoll Plus</t>
  </si>
  <si>
    <r>
      <t xml:space="preserve">Suma ubezpieczenia </t>
    </r>
    <r>
      <rPr>
        <sz val="10"/>
        <color indexed="8"/>
        <rFont val="Calibri"/>
        <family val="2"/>
        <scheme val="minor"/>
      </rPr>
      <t>(księgowa brutto)</t>
    </r>
  </si>
  <si>
    <t>Miasto Tarnobrzeg wraz ze wszystkimi jednostkami organizacyjnymi oraz Centrum Obsługi Inwestora Tarnobrzeski Park Przemysłowo-Technologiczny</t>
  </si>
  <si>
    <t>monittoring wewnętrzne 10 kamer + 2 kamery zewnętrznych + 3 kamery</t>
  </si>
  <si>
    <t>2008- 2014</t>
  </si>
  <si>
    <t xml:space="preserve"> SSAK ELEKTRYCZNY NEW ASPIRET</t>
  </si>
  <si>
    <t xml:space="preserve"> DRUKARKA HP LASERJET 1102</t>
  </si>
  <si>
    <t xml:space="preserve"> DRUKARKA HP 4100</t>
  </si>
  <si>
    <t xml:space="preserve"> ZAMRAŻARKA SKRZYNIOWA ZFC 21400 WA</t>
  </si>
  <si>
    <t xml:space="preserve"> MONITOR 17 LG</t>
  </si>
  <si>
    <t xml:space="preserve"> ODTWARZACZ DVD Z USB SUPERIOR</t>
  </si>
  <si>
    <t xml:space="preserve"> DRUKARKA OKI ML 3320</t>
  </si>
  <si>
    <t xml:space="preserve"> PAKIET AKUMULATORÓW DO MIC -1</t>
  </si>
  <si>
    <t xml:space="preserve"> SPAWARKA CEN - 190</t>
  </si>
  <si>
    <t xml:space="preserve"> MIERNIK MULTIMETR</t>
  </si>
  <si>
    <t xml:space="preserve"> SZLIFIERKA 150</t>
  </si>
  <si>
    <t xml:space="preserve"> SMAROWNICA NOŻNA</t>
  </si>
  <si>
    <t xml:space="preserve"> WSKAŹNIK NAPIĘCIA TYP S -500</t>
  </si>
  <si>
    <t xml:space="preserve"> ORNAT BIAŁY</t>
  </si>
  <si>
    <t xml:space="preserve"> KIELICH</t>
  </si>
  <si>
    <t xml:space="preserve"> PUSZKA </t>
  </si>
  <si>
    <t xml:space="preserve"> ORNAT</t>
  </si>
  <si>
    <t xml:space="preserve"> PIŁA KĄTOWA 550MM</t>
  </si>
  <si>
    <t xml:space="preserve"> APARAT TELEFONICZNY</t>
  </si>
  <si>
    <t xml:space="preserve"> KUCHENKA MIKROFALOWA</t>
  </si>
  <si>
    <t xml:space="preserve"> KUCHNIA WHIRPOOL AVM 541</t>
  </si>
  <si>
    <t xml:space="preserve"> KUCHNIA ELEKTRYCZNA SE 1,60</t>
  </si>
  <si>
    <t xml:space="preserve"> PRALKA MD-15</t>
  </si>
  <si>
    <t xml:space="preserve"> LODÓWKA TA 60</t>
  </si>
  <si>
    <t xml:space="preserve"> RADIOMAGNETOFON ELEMIS STEREO Z ODTWARZACZEM</t>
  </si>
  <si>
    <t xml:space="preserve"> KARTA PAMIĘCI DO APARATU CYFROWEGO KODAK C643</t>
  </si>
  <si>
    <t xml:space="preserve"> GŁOŚNIKI PIONEER TS-G 1718</t>
  </si>
  <si>
    <t xml:space="preserve"> DYKTAFON SONY TCM- 359V</t>
  </si>
  <si>
    <t xml:space="preserve"> MYSZ A4 - TECH  OPTO SW OP</t>
  </si>
  <si>
    <t xml:space="preserve"> ROZDZIELNIK DO KSEROKOP. KONICA - PRINT SERVER</t>
  </si>
  <si>
    <t xml:space="preserve"> LAMINATOR</t>
  </si>
  <si>
    <t xml:space="preserve"> KALKULATOR CIT.CASIO 8420 V</t>
  </si>
  <si>
    <t xml:space="preserve"> KALKULATOR MINI</t>
  </si>
  <si>
    <t>Szkoła Podstawowa nr 11</t>
  </si>
  <si>
    <t>ul. Piłsudskiego
39-400 Tarnobrzeg</t>
  </si>
  <si>
    <t>Szalety miejskie w Tarnobrzegu</t>
  </si>
  <si>
    <t>System backup</t>
  </si>
  <si>
    <t>Podłoga techniczna</t>
  </si>
  <si>
    <t>Konsola LCD z przełącznikiem</t>
  </si>
  <si>
    <t>System sygnalizacji pożaru i automatycznego gaszenia</t>
  </si>
  <si>
    <t>System sygnalizacji włamań i napadu</t>
  </si>
  <si>
    <t>System kontroli dostępu</t>
  </si>
  <si>
    <t>System nadzoru wizyjnego CCTV</t>
  </si>
  <si>
    <t>System podtrzymania napięcia</t>
  </si>
  <si>
    <t>Mintorowanie po snmp</t>
  </si>
  <si>
    <t>Szyna danych</t>
  </si>
  <si>
    <t>Wieloletnia prognoza finansowa</t>
  </si>
  <si>
    <t>Moduł realizacji zobowiązań i składania wniosków</t>
  </si>
  <si>
    <t>System planowania organizacji oświaty</t>
  </si>
  <si>
    <t>System finansowo-księgowy</t>
  </si>
  <si>
    <t>System rozliczania wynagrodzeń</t>
  </si>
  <si>
    <t>System rozliczania dotacji i subwencji</t>
  </si>
  <si>
    <t xml:space="preserve">Hurtownia danych oświatowych </t>
  </si>
  <si>
    <t>System Droga edukacyjna ucznia</t>
  </si>
  <si>
    <t>Platforma integracyjna</t>
  </si>
  <si>
    <t>System uczniowski</t>
  </si>
  <si>
    <t>System rekrutacji do przedszkoli i szkół</t>
  </si>
  <si>
    <t>System rejestrowania i rozliczania pobytu dziecka w przedszkolu</t>
  </si>
  <si>
    <t>System do analizy wyników egzaminów zewnętrznych</t>
  </si>
  <si>
    <t>System do prowadzenia nadzoru pedagogicznego</t>
  </si>
  <si>
    <t>Program Poradnia Psychologiczno-Pedagogiczna</t>
  </si>
  <si>
    <t>Oprogramowanie do backup-u</t>
  </si>
  <si>
    <t>O</t>
  </si>
  <si>
    <t>Bezpieczny Styk z Internetem, 36 szt.</t>
  </si>
  <si>
    <t>Urządzenia aktywne, 102 szt.</t>
  </si>
  <si>
    <t>Zestawy komputerowe, 306 szt.</t>
  </si>
  <si>
    <t>Skanery płaskie, 34 szt.</t>
  </si>
  <si>
    <t>Skaner szczelinowy, 2 szt.</t>
  </si>
  <si>
    <t>Serwery wraz z macierzami, 6 szt.</t>
  </si>
  <si>
    <t>Szafa instalacyjna, 2 szt.</t>
  </si>
  <si>
    <t>Ławka soladrna SEEDIA BIKE</t>
  </si>
  <si>
    <t>ul. Sandomierska 25
39-400 Tarnobrzeg</t>
  </si>
  <si>
    <t>Komputer DELL OptiPlex 3050 MT</t>
  </si>
  <si>
    <t>Komputer przenośny - Dell Vostro 3568 Win10Pro</t>
  </si>
  <si>
    <t>Drukarka etykiet - Zebra GC420T</t>
  </si>
  <si>
    <t>Oprogramowanie biurowe - MS Office H&amp;B 2016, 31 szt.</t>
  </si>
  <si>
    <t>Ekran LED P10 o pow. 19,35 m2 wraz z osprzętem</t>
  </si>
  <si>
    <t>Łukowa estrada mobilna M48 + flying towers wraz z dwoma podestami</t>
  </si>
  <si>
    <t>ul. Moniuszki 6B
39-400 Tarnobrzeg</t>
  </si>
  <si>
    <t>2017 / 2018</t>
  </si>
  <si>
    <t>3 boksy garażowe</t>
  </si>
  <si>
    <t>Sieć teledacyjna - instalacja</t>
  </si>
  <si>
    <t>Stacja transformatorowa - stadion</t>
  </si>
  <si>
    <t>Budynek kasowy - stadion</t>
  </si>
  <si>
    <t>Stadion sportowy</t>
  </si>
  <si>
    <t>ochrona</t>
  </si>
  <si>
    <t>Kajak wyczynowy K-1</t>
  </si>
  <si>
    <t>Dochody / Budżet</t>
  </si>
  <si>
    <t>Tarnobrzeski Park Przemysłowo-Technologiczny</t>
  </si>
  <si>
    <t>10,0 bar</t>
  </si>
  <si>
    <t>Zestawienie zasobów Muzeum Historycznego Miasta Tarnobrzeg zgłoszonych do ubezpieczenia w okresie od 01.01.2019 r. do 31.12.2021 r.</t>
  </si>
  <si>
    <t>Zestawienie cmentarzy oraz grobów wojennych zgłoszonych do ubezpieczenia w okresie od 01.01.2019 r. do 31.12.2021 r.</t>
  </si>
  <si>
    <t>Monitor Dell E2218HN, 22 szt.</t>
  </si>
  <si>
    <t>Klimatyzacja, szt. 2</t>
  </si>
  <si>
    <t>Syrena alarmowa Digitex DSE-900S budynek szkoły podstawowej nr 9</t>
  </si>
  <si>
    <t>Syrena alarmowa Digitex DSE-900S budynek urzędu miasta</t>
  </si>
  <si>
    <t>pianino</t>
  </si>
  <si>
    <t>saksofon altowy AAS 33-0T AMATI</t>
  </si>
  <si>
    <t>puzon wentylowy  ASL-900 ARNOLD&amp;SONS</t>
  </si>
  <si>
    <t>bęben marszowy z nosidłem HAYMAN MDR-2212</t>
  </si>
  <si>
    <t>SAKSOFON BARYTONOWY YBS-32E YAMAHA</t>
  </si>
  <si>
    <t>klarnet E11-B 18 klap BUFFET - 4 szt.</t>
  </si>
  <si>
    <t>saksofon tenorowy ATS 33-0T AMATI - 2 szt.</t>
  </si>
  <si>
    <t>trąbka YTR-4335G II YAMAHA - 4 szt.</t>
  </si>
  <si>
    <t>saksofon tenorowy CVTH521 – 3Bb CERVENY - 2 szt.</t>
  </si>
  <si>
    <t>pałka mażoretkowa PMTI Belti - 20 szt.</t>
  </si>
  <si>
    <t>lirka do saksofonu Denis Wick - 5 szt.</t>
  </si>
  <si>
    <t>lirka do klarnetu Denis Wick - 5 szt.</t>
  </si>
  <si>
    <t>lirka do trąki Denis Wick - 5 szt.</t>
  </si>
  <si>
    <t>Wyposażenie meblowe: krzesła, stoły, biurkka, szafy, regał</t>
  </si>
  <si>
    <t>Siłownia plenerowa os. Sielec</t>
  </si>
  <si>
    <t>ul. Sielecka 26
os. Sielec</t>
  </si>
  <si>
    <t>Siłownia plenerowa os. Mokrzyszów</t>
  </si>
  <si>
    <t>os. Mokrzyszów</t>
  </si>
  <si>
    <t>Plac Górnika</t>
  </si>
  <si>
    <t>Plac zabaw na Placu Górnika</t>
  </si>
  <si>
    <t>Stadion sportowy os. Ocice</t>
  </si>
  <si>
    <t>os. Ocice</t>
  </si>
  <si>
    <t>ul. Łąkowa
os. Zakrzów</t>
  </si>
  <si>
    <t>Piłkochwyty na boisko do piłki nożnej os. Zakrzów</t>
  </si>
  <si>
    <t>Remont dachu - segment od strony płd. (budynek A)</t>
  </si>
  <si>
    <t>Siłownia plenerowa wraz z placem zabaw os. Ocice</t>
  </si>
  <si>
    <t>Miniboisko Plac Górnika</t>
  </si>
  <si>
    <t>ul. E. Orzeszkowej 7A
39-400 Tarnobrzeg</t>
  </si>
  <si>
    <t>Żłobek Miejski nr 2</t>
  </si>
  <si>
    <t>81,9 + brama 
i 3 furtki</t>
  </si>
  <si>
    <t>os. Przywiśle</t>
  </si>
  <si>
    <t>Siłownia MOSiR - modernizacja</t>
  </si>
  <si>
    <t>os. Miechocin</t>
  </si>
  <si>
    <t>Siłownia plenerowa os. Miechocin</t>
  </si>
  <si>
    <t>Rodzinny park rekreacji os. Miechocin</t>
  </si>
  <si>
    <t>ul. Grobla
os. Wielowieś</t>
  </si>
  <si>
    <t>Aktywny Park Rozrywki "Stawik" os. Wielowieś</t>
  </si>
  <si>
    <t>Zestaw komputerowy - OptiPlex 3050 MT Win10Pro + Monitor Dell E2218HN - 22 szt.</t>
  </si>
  <si>
    <t>Komputer przenośny - Dell Vostro 3568 Win10Pro - 4 szt.</t>
  </si>
  <si>
    <t>Drukarka etykiet - Zebra GC420T - 4 szt.</t>
  </si>
  <si>
    <t>Boisko wielofunkcyjne</t>
  </si>
  <si>
    <t>ul. Wędkarska
os. Zakrzów</t>
  </si>
  <si>
    <t>Altana parkowa</t>
  </si>
  <si>
    <t>Wyposażenie pomieszczeń nr 1, 2, 7, 8 (zgodnie z załącznikiem do OT nr 6/TID/2019)</t>
  </si>
  <si>
    <t>Wyposażenie pomieszczeń nr 4, 3, 18, 19 (zgodnie z załącznikiem do OT nr 6/TID/2019)</t>
  </si>
  <si>
    <t>Wyposażenie pomieszczeń nr 6, 5, 20, 21 (zgodnie z załącznikiem do OT nr 6/TID/2019)</t>
  </si>
  <si>
    <t>Wyposażenie szatni (zgodnie z załącznikiem do OT nr 6/TID/2019)</t>
  </si>
  <si>
    <t>Wyposażenie biurowe (zgodnie z załącznikiem do OT nr 6/TID/2019)</t>
  </si>
  <si>
    <t>Wyposażenie kuchni (zgodnie z załącznikiem do OT nr 6/TID/2019)</t>
  </si>
  <si>
    <t>Wyposżenie pozostałych pomieszczeń (zgodnie z załącznikiem do OT nr 6/TID/2019)</t>
  </si>
  <si>
    <t>Pomoce do prowadzenia zajęć opiekuńczo-wychowawczych i edukacyjnych  (zgodnie z załącznikiem do OT nr 6/TID/2019)</t>
  </si>
  <si>
    <t>Laptop HP 17,3 - 2 szt.</t>
  </si>
  <si>
    <t>Urządzenie wielofunkcyjne HP - 2 szt.</t>
  </si>
  <si>
    <t>Konica Minolta bizhub c308 z wyposażeniem</t>
  </si>
  <si>
    <t>Konica Minolta bizhub c3351 z wyposażeniem</t>
  </si>
  <si>
    <t>szliferka kątowa (3 szt.)</t>
  </si>
  <si>
    <t>zgrzewarka doczołowa RDHS 160Y2</t>
  </si>
  <si>
    <t>zgezwarka elektrooporowa ZERN-800 PLUS (3 szt.)</t>
  </si>
  <si>
    <t>zgrzewarka do rur 800W PANSAM (3 szt.)</t>
  </si>
  <si>
    <t>spawarka INWERTER SNAKE Digital (2 szt.)</t>
  </si>
  <si>
    <t>zestaw do spawania gazowego Acetylen Tlen GCE (2szt.)</t>
  </si>
  <si>
    <t>stacja lutownicza SOLDERING (3 szt.)</t>
  </si>
  <si>
    <t>próbnik napięcia Profii III (szt. 3)</t>
  </si>
  <si>
    <t>kompresor olejowy AIRPRESS (szt. 2)</t>
  </si>
  <si>
    <t>gietarka kuszowa metryczna (szt. 3)</t>
  </si>
  <si>
    <t>młot udat-obrót PROFI 59GP501 900W (szt. 3)</t>
  </si>
  <si>
    <t>przecinarka do metalu DEWALT (szt. 3)</t>
  </si>
  <si>
    <t>zaciskarka PM-32 + matryce 3 zestawy</t>
  </si>
  <si>
    <t xml:space="preserve">pompa do napełniania HEWALEX </t>
  </si>
  <si>
    <t>wkrętarka AKU Dewalt DCD</t>
  </si>
  <si>
    <t>kamera inspekcyjna *szt. 2)</t>
  </si>
  <si>
    <t>AGREGAT MALARSKI graco st max II (kpl)</t>
  </si>
  <si>
    <t>spawarka inwertorowa ACR 230 (2szt.)</t>
  </si>
  <si>
    <t>półautomat MEGA MIG (szt. 2)</t>
  </si>
  <si>
    <t>pozostały sprzęt, wyposażenie , maszyny ip. (księga 2 - Inwentarz)</t>
  </si>
  <si>
    <t>stół warsztatowy 100x100 (3 szt.)</t>
  </si>
  <si>
    <t>spręzyny do cięcia rur, zestawy wierteł, piła ręczna przyrżnia kątowa, klucze nasadowe (58 części), wkrętaki + końcówki wkrętakowe (30szt.); klucze paskowe YATO, termomentr, manometr ciśnieniowy uniwersalny</t>
  </si>
  <si>
    <t>panel fotowoltaiczny</t>
  </si>
  <si>
    <t>Kocioł na biomasę PROSAT WS 12KW</t>
  </si>
  <si>
    <t>pompa ciepła</t>
  </si>
  <si>
    <t xml:space="preserve">AC SERWOMOTOR 1,5kW </t>
  </si>
  <si>
    <t xml:space="preserve">przekładnica ślimakowa kątowa </t>
  </si>
  <si>
    <t>silnik OMT4</t>
  </si>
  <si>
    <t>instalacja kolektora słonecznego</t>
  </si>
  <si>
    <t xml:space="preserve">ZESTAW TURBINY WIATROWEJ </t>
  </si>
  <si>
    <t>pozostałe narzedzia, asortyment malarski</t>
  </si>
  <si>
    <t>pozostałe narzedzia np.. Suwmiarki, kątomierze, tarcze, noże torakskie, płytki wieloostrzowe, frezy, szczęki, numeratory cyfrowe, cyrkle ślusarskie itp..</t>
  </si>
  <si>
    <t>pozostałe narzedzia, asortyment samochodowy</t>
  </si>
  <si>
    <t>Zestaw dydaktyczny dla kwalif. E.8</t>
  </si>
  <si>
    <t>APARAT EKG EDAN SE 3</t>
  </si>
  <si>
    <t>LODÓWKA ELECTROLUX</t>
  </si>
  <si>
    <t xml:space="preserve">SZAFA CHŁODNICZA 600L </t>
  </si>
  <si>
    <t>ROLKI DO PRZESUWANIA PACJENTA</t>
  </si>
  <si>
    <t>Projektor BENQ Ms531</t>
  </si>
  <si>
    <t>Projektor OPTOMA W334e</t>
  </si>
  <si>
    <t>Projektor EPSON EB-S41</t>
  </si>
  <si>
    <t>Drukarka HP LJ P1102</t>
  </si>
  <si>
    <t>Drukarka laser BROTHER HL-1210WE</t>
  </si>
  <si>
    <t>Drukarka 3w1 BROTHER MFP DCP-1510E</t>
  </si>
  <si>
    <t>Drukarka 3w1 BROTHER DCP T 500W</t>
  </si>
  <si>
    <t>Drukarka 3w1 BROTHER MFC-L2757 DW</t>
  </si>
  <si>
    <t>Radioodtwarzacz SPT SENCOR3907 2 szt.x265,00</t>
  </si>
  <si>
    <t>Radioodtwarzacz SCD LENCO 550BU 2 szt.x279,00</t>
  </si>
  <si>
    <t>Radioodtwarzacz SPT SENCOR5280 2 szt.x329,00</t>
  </si>
  <si>
    <t>Radioodtwarzacz SPT SENCOR 3800 2 szt.x54,97</t>
  </si>
  <si>
    <t>Komputery stacjonarne 2006/2008  45 szt.</t>
  </si>
  <si>
    <t>Monitory  2008/2008   49 szt.</t>
  </si>
  <si>
    <t>Tablice ceramiczne białe  2013/2015/2018/2019 10 szt.</t>
  </si>
  <si>
    <t>Tablice białe pojedyncze  2010/2018  5 szt.</t>
  </si>
  <si>
    <t>Tablice białe obrotowe  2014/2017/2018  5 szt.</t>
  </si>
  <si>
    <t>Tablice interaktywne  2008/2009/2011  4 szt.</t>
  </si>
  <si>
    <t>Radiomagnetofony  5 szt.</t>
  </si>
  <si>
    <t>Drukarki laserowe HP, brother 3w1,samsung  2008/2009/2010</t>
  </si>
  <si>
    <t>Stoliki uczniowskie 1978/1984/2013/2016/2017/2018</t>
  </si>
  <si>
    <t>krzesła uczniowskie</t>
  </si>
  <si>
    <t>Pralka 2018</t>
  </si>
  <si>
    <t>Autoklaw stomatologiczny 2016</t>
  </si>
  <si>
    <t>Chłodziarka gab. Pielęgniarki 2015</t>
  </si>
  <si>
    <t>Instalacja monitoringu zewnętrznego</t>
  </si>
  <si>
    <t>Instalacja klimatyzacji sali odczytowej</t>
  </si>
  <si>
    <t>Dysk zewnętrzny HDD 2,5</t>
  </si>
  <si>
    <t>Drukarka HP LJ P200</t>
  </si>
  <si>
    <t>Komputer Dell</t>
  </si>
  <si>
    <t>Niszczarka Fellowes 79Ci</t>
  </si>
  <si>
    <t>Niszczarka Fellowes M-8C</t>
  </si>
  <si>
    <t>Drukarka laserowa HP M102</t>
  </si>
  <si>
    <t>Drukarka laserowa HP M402</t>
  </si>
  <si>
    <t xml:space="preserve">HUAWEI MediaPad T3 10 - tablet - PFRON </t>
  </si>
  <si>
    <t>Telefon bezprzewodowy PANASONIC</t>
  </si>
  <si>
    <t xml:space="preserve">Telefon bezprzewodowy PANASONIC </t>
  </si>
  <si>
    <t>Odkurzacz bezprzewodowy</t>
  </si>
  <si>
    <t>Piec elektryczny do obróbki cieplnej szkła</t>
  </si>
  <si>
    <t>Koncentrator tlenu YUWELL 8F-8    5 szt.</t>
  </si>
  <si>
    <t>Kocentrator tlenu Devilbiss 525KS        5 szt.</t>
  </si>
  <si>
    <t>Lampa Bioptron Med All          2 szt.</t>
  </si>
  <si>
    <t>Lampa bakteriobójcza NBVE110/P</t>
  </si>
  <si>
    <t>Podnośnik transportowo-kąpielowy MEVA MINI</t>
  </si>
  <si>
    <t>Pionizator dynamiczny Activall z modułem Cross</t>
  </si>
  <si>
    <t>Elektryczny podnośnik jezdny z wyposażeniem Eagle 620 z wyposażeniem (kamizelka Invacare)</t>
  </si>
  <si>
    <t>Fotelik stabilizujący Wombat Living r. 2</t>
  </si>
  <si>
    <t>Pełzak dla dzieci KRABAT PILOT</t>
  </si>
  <si>
    <t>Inne składniki</t>
  </si>
  <si>
    <t>Aparat systemowy SONY</t>
  </si>
  <si>
    <t>Pozostałe niskocenne środki trwałe oraz sprzęt elektroniczny starszy niż 7 lat</t>
  </si>
  <si>
    <t>Krzesło pod prysznic JINNY   4 szt.</t>
  </si>
  <si>
    <t>Krzesło pod prysznic JILL      3 szt.</t>
  </si>
  <si>
    <t>Krzesło pod prysznic z oparciem Lilly</t>
  </si>
  <si>
    <t>Krzesło do wanny z oparciem DuBaStar   6 szt.</t>
  </si>
  <si>
    <t>Krzesło toaletowe AT1003    5 szt.</t>
  </si>
  <si>
    <t>Metalowy stopień podwójny - schodek 2-stopniowy    3 szt.</t>
  </si>
  <si>
    <t>Deska sedesowa Secura Wenko    5 szt.</t>
  </si>
  <si>
    <t>Stojak do kroplówki JSK1     10 szt</t>
  </si>
  <si>
    <t>Wózek toaletowo-prysznicowy BONN</t>
  </si>
  <si>
    <t>Stopień do wanny Etac Stapel     3 szt.</t>
  </si>
  <si>
    <t>Ssak medyczny YUWELL-7A-23D     3 szt.</t>
  </si>
  <si>
    <t>Stolik przyłóżkowy SP-2 z pochyleniem blatu       3 szt.</t>
  </si>
  <si>
    <t>Stolik przyłóżkowy SP-1    3 szt.</t>
  </si>
  <si>
    <t>Basen do mycia głowy HERDEGEN        5 szt.</t>
  </si>
  <si>
    <t>Pneumatyczna wanna do mycia chorego PLM004</t>
  </si>
  <si>
    <t>PUR            2 szt.</t>
  </si>
  <si>
    <t>Osprzęt ORUP              2 szt.</t>
  </si>
  <si>
    <t>Rower rehabilitacyjny trójkołowy dla dorosłych Rehtime obniżony</t>
  </si>
  <si>
    <t>Rower trójkołowy rehabilitacyjny dla młodzieży Freedom</t>
  </si>
  <si>
    <t>Rower trójkołowy rehabilitacyjny dla dzieci Happy</t>
  </si>
  <si>
    <t>Rower trójkołowy rehabilitacyjny dla dzieci Safari</t>
  </si>
  <si>
    <t>Łóżko rehabilitacyjne LUNA UL-2     10 szt.</t>
  </si>
  <si>
    <t>Łóżko rehabilitacyjne LUNA 2        40 szt</t>
  </si>
  <si>
    <t>Łóżko rehabilitacyjne TAURUS JUNIOR     3 szt.</t>
  </si>
  <si>
    <t>Klin ortopedyczny JUV-KNI        5 szt.</t>
  </si>
  <si>
    <t>Balkonik dziecięcy CROCODILE 2</t>
  </si>
  <si>
    <t>Orteza piersiowo- lędźwiowo-krzyżowa PREMIUM TLS</t>
  </si>
  <si>
    <t>Parapodium dla dzieci ORMESA MINI r.2</t>
  </si>
  <si>
    <t>Parapodium dla dzieci ORMESA MINI r.3</t>
  </si>
  <si>
    <t>Pionizator dla dorosłych Parapion r.3</t>
  </si>
  <si>
    <t>Rower magnetyczny NAUTILUS U626</t>
  </si>
  <si>
    <t>Rotor kończyn górnych JRKG 2</t>
  </si>
  <si>
    <t>Rotor kończyn dolnych RD-1S</t>
  </si>
  <si>
    <t>Rotor  kończyn dolnych i górnych zespolony RGD-1</t>
  </si>
  <si>
    <t>Podnośnik wannowy z pilotem Aquatec ORCA        2 szt.</t>
  </si>
  <si>
    <t>Podnośnik wannowy Bellavita</t>
  </si>
  <si>
    <t>Materac przeciwodleżynowy POLYPLOT     10 szt.</t>
  </si>
  <si>
    <t>Materac przeciwodleżynowy POLYPLOT   30 szt.</t>
  </si>
  <si>
    <t>Materac pneumatyczny przeciwodleżynowy MAT X3    10 szt.</t>
  </si>
  <si>
    <t>Materac przeciwodleżynowy Gofer Junior P35       3 szt.</t>
  </si>
  <si>
    <t>Taboret OLIVIA     2 szt.</t>
  </si>
  <si>
    <t>Podpórka rehabilitacyjna Comfort AR-022         3 szt.</t>
  </si>
  <si>
    <t>Aparat do ćwiczeń oddechowych PULMOGAIN ANMER       2 szt.</t>
  </si>
  <si>
    <t>Spirometr PULMOVOL 25 ANMER</t>
  </si>
  <si>
    <t>Balkonik Dynawalk          2 szt.</t>
  </si>
  <si>
    <t>Balkonik T624 INNOW         3 szt.</t>
  </si>
  <si>
    <t>Krzesło korekcyjne dla dzieci FIT-CHAIR</t>
  </si>
  <si>
    <t>Krzesło korekcyjne dla dorosłych FIT-CHAIR</t>
  </si>
  <si>
    <t>Kule pachowe VCBP0041 r.S       1 kompl.</t>
  </si>
  <si>
    <t>Kule pachowe VCBP0041 r.M         2 kompl.</t>
  </si>
  <si>
    <t>Kule pachowe VCBP0041 r.L         2 kompl.</t>
  </si>
  <si>
    <t>Kula pachowa AMKP       6 szt.</t>
  </si>
  <si>
    <t>Laska czwórnóg AR 0-17        6 szt.</t>
  </si>
  <si>
    <t>Kula łokciowa OPTI COMFORT           2 kompl.</t>
  </si>
  <si>
    <t>Drabinka do łóżka PSPU006 fluorescencyjna    10 szt.</t>
  </si>
  <si>
    <t>Drabinka do łóżkla DRAB6 drewniana          5 szt.</t>
  </si>
  <si>
    <t>Wózek aluminiowy lekki V200 Vermairen          2 szt.</t>
  </si>
  <si>
    <t>Wózek stalowy 925 Vermairen        2 szt.</t>
  </si>
  <si>
    <t>Niszczarka Rexel</t>
  </si>
  <si>
    <t>Komputery szt 5</t>
  </si>
  <si>
    <t>CCTV</t>
  </si>
  <si>
    <t>System kamer CCTV</t>
  </si>
  <si>
    <t>System SSP</t>
  </si>
  <si>
    <t>SSP</t>
  </si>
  <si>
    <t>System SSP, SSWIN.CCTV</t>
  </si>
  <si>
    <t>SPRZĘT ELEKTRONICZNY STACJONARNY</t>
  </si>
  <si>
    <t>SPRZĘT ELEKTRONICZNY PRZENOŚNY</t>
  </si>
  <si>
    <t>SSP, CCTV</t>
  </si>
  <si>
    <t>1992-2019</t>
  </si>
  <si>
    <t>Kserokopiarka CANON</t>
  </si>
  <si>
    <t>zestawy komputerowy</t>
  </si>
  <si>
    <t xml:space="preserve">zestaw komputerowy wraz z monitorem Philips </t>
  </si>
  <si>
    <t>wieża PHILIPS</t>
  </si>
  <si>
    <t>sprzęt nagłaśniający wraz z mikrofonami</t>
  </si>
  <si>
    <t>Tablca Canon AVTŁK interaktywna z projektorem</t>
  </si>
  <si>
    <t>Drukarka BROTHER DCP-T 510  W</t>
  </si>
  <si>
    <t>Laptop HP15- DA0002NW( plus opragromowanie )</t>
  </si>
  <si>
    <t xml:space="preserve">Leżaki </t>
  </si>
  <si>
    <t xml:space="preserve">Wózki gospodarcze </t>
  </si>
  <si>
    <t>Tak</t>
  </si>
  <si>
    <t>zestaw komputerowy dla dzieci</t>
  </si>
  <si>
    <t>Plac zabaw przy Przedszkolu nr 12</t>
  </si>
  <si>
    <t>Komputer stacjonarny G5400/H31OM/4GB/1TB/DVD</t>
  </si>
  <si>
    <t>Monitor Philips LED 22`</t>
  </si>
  <si>
    <t xml:space="preserve">Drukarka Brother </t>
  </si>
  <si>
    <t>netbook (1.Dell Inspiron 17 R; 2.Samsung RC10; 3.Acer  ), AGD,RTV; meble, wyposażenie,itp.</t>
  </si>
  <si>
    <t>głęboka termomodernizacja</t>
  </si>
  <si>
    <t>netbok DELL INSPIRON</t>
  </si>
  <si>
    <t>Altanka edukacyjna</t>
  </si>
  <si>
    <t>Garaż blaszany</t>
  </si>
  <si>
    <t>magazyn sprzętu</t>
  </si>
  <si>
    <t>system kontroli dostępu</t>
  </si>
  <si>
    <t>laptop Assus</t>
  </si>
  <si>
    <t>komputer stacjonarny</t>
  </si>
  <si>
    <t>Drukarka laserowa  HP M12a</t>
  </si>
  <si>
    <t>Drukarka laserowa HP M227 fdn</t>
  </si>
  <si>
    <t>Drukarka laserowa HP M402m</t>
  </si>
  <si>
    <t>Niszczarka FELLOWES 125Ci</t>
  </si>
  <si>
    <t>Niszczarka FELLOWES 79Ci</t>
  </si>
  <si>
    <t>Czytnik kodów kreskowych</t>
  </si>
  <si>
    <t>Drukarka BIXOLON</t>
  </si>
  <si>
    <t>Drukarka laserowa HP 402dne</t>
  </si>
  <si>
    <t>Niszczarka REXEL Auto 90X</t>
  </si>
  <si>
    <t>Telefon HUAWEI P-SMART 2019 PLAY, BLACK</t>
  </si>
  <si>
    <t>Tablice interaktywne 7 szt.</t>
  </si>
  <si>
    <t>Komputer Quatro TG12/2018(30 szt.)</t>
  </si>
  <si>
    <t>Monitor PHILIPS 227E6 (31 szt.)</t>
  </si>
  <si>
    <t>Projektor EPSON EH-TW650 (2 szt.)</t>
  </si>
  <si>
    <t>Drukarka Lexmark MX317dn (4 szt.)</t>
  </si>
  <si>
    <t>Drukarka Lexmark MX317dn (2 szt.)</t>
  </si>
  <si>
    <t>Urzadzenie wielofunkcyjne Brother DCPj100 (2 szt.)</t>
  </si>
  <si>
    <t>Stacja robocza Quatro T2-4 (szt. 1)</t>
  </si>
  <si>
    <t>Monitor AOC M2470sw (1 szt.)</t>
  </si>
  <si>
    <t>Tablica multimedialna Avtek TT Board (1 szt.)</t>
  </si>
  <si>
    <t>Projektor EPSON EH-TW5600 (1 szt.)</t>
  </si>
  <si>
    <t>Kopiarka KYOCERA FS-1320MFP (1 szt.)</t>
  </si>
  <si>
    <t>Tablica interaktywna DualBoard 1279 (1 szt.)</t>
  </si>
  <si>
    <t>Wizualizer Newlinie TC-51D (1 szt.)</t>
  </si>
  <si>
    <t>Urządzenie wilofunkcyjne XEROX WC 3225VDNI (2 szt)</t>
  </si>
  <si>
    <t>Notebook Lenovo 320-15IAP (3 szt.)</t>
  </si>
  <si>
    <r>
      <t>Tablet GlobiMATE 10</t>
    </r>
    <r>
      <rPr>
        <sz val="10"/>
        <rFont val="Czcionka tekstu podstawowego"/>
        <charset val="238"/>
      </rPr>
      <t>ʺ (6 szt.)</t>
    </r>
  </si>
  <si>
    <t>Labdisc Fizyka (6 szt.)</t>
  </si>
  <si>
    <t>Urządzenie aktywne - ruter  ( 3 szt. )</t>
  </si>
  <si>
    <t>UTM</t>
  </si>
  <si>
    <t>Laptop ( 9 szt. )</t>
  </si>
  <si>
    <t>Kocioł cieczowy CO</t>
  </si>
  <si>
    <t>130 kW, 265 l</t>
  </si>
  <si>
    <t>VIESSMAN</t>
  </si>
  <si>
    <t>nie</t>
  </si>
  <si>
    <t xml:space="preserve">Stały zbiornik ciśnieniowy </t>
  </si>
  <si>
    <t>poj. 0.1000m3, ciśn. dop.0,33 Mpa,  temp. Dop. 95 st.C</t>
  </si>
  <si>
    <t>REFLEX</t>
  </si>
  <si>
    <t xml:space="preserve">Laptopy </t>
  </si>
  <si>
    <t>Switch 24-portowy</t>
  </si>
  <si>
    <t>Kosiarka spalinowa Husqvarna</t>
  </si>
  <si>
    <t>Komputery dla uczniów</t>
  </si>
  <si>
    <t>Projektory</t>
  </si>
  <si>
    <t xml:space="preserve">Urządzenie wielofunkcyjne </t>
  </si>
  <si>
    <t>Szkoła Podstawowa nr 10</t>
  </si>
  <si>
    <t>Monitor LCD MANTA LED 3201</t>
  </si>
  <si>
    <t>Głośniki CREATIVE T12 INSPIRE 2,0</t>
  </si>
  <si>
    <t>Głosniki CREATIVE T 12 INSPIRE 2,0</t>
  </si>
  <si>
    <t>BLAUPUNKT MS 12 BT-mikrowieża</t>
  </si>
  <si>
    <t>Blaupunkt MS 12 BT-mikrowieża</t>
  </si>
  <si>
    <t>Drukarka HP Deskjet 3635 ADVANTAGE</t>
  </si>
  <si>
    <t xml:space="preserve">Mikrowieża PANASONIC </t>
  </si>
  <si>
    <t>Monitor interaktywny Newline</t>
  </si>
  <si>
    <t>Waga ze wzrostomierzem Charder</t>
  </si>
  <si>
    <t>Ciśnieniomierz zegar. INTEC+ stetoskop</t>
  </si>
  <si>
    <t>OMRON M2-ciśnieniomierz</t>
  </si>
  <si>
    <t>Notebook LENOVO 100-15 IBY</t>
  </si>
  <si>
    <t>Aparat do pomiaru ciśnienia</t>
  </si>
  <si>
    <t>Radiomagnetofon PHILIPS</t>
  </si>
  <si>
    <t>Samsung SM-T580NZWEX372</t>
  </si>
  <si>
    <t>Pianino cyfrowe</t>
  </si>
  <si>
    <t>Web-profit Profi PC 1151-8szt</t>
  </si>
  <si>
    <t>OKI MC 873 urządz.Wielofunkcyjne</t>
  </si>
  <si>
    <t>OKI C332 drukarki-8 szt.</t>
  </si>
  <si>
    <t>Podest sceniczny-10 szt.</t>
  </si>
  <si>
    <t>13 998 63 zł</t>
  </si>
  <si>
    <t>Witryna stojąca- 2 szt.</t>
  </si>
  <si>
    <t>Ścianki ekspozycyjne- 6 szt</t>
  </si>
  <si>
    <t>Ścianki na plakaty- 3 szt.</t>
  </si>
  <si>
    <t>Antyramy 100x 70 - 40 szt.</t>
  </si>
  <si>
    <t>Antyramy 80x60 - 30 szt.</t>
  </si>
  <si>
    <t xml:space="preserve">Brother MFC- T910DW </t>
  </si>
  <si>
    <t>Brother HL- L2372DN</t>
  </si>
  <si>
    <t>Zestaw komputerowy NATEC+GW 2284</t>
  </si>
  <si>
    <t>Zestaw komputerowy NATEC+GW 2283</t>
  </si>
  <si>
    <t>Zestaw komputerowy NATEC+GW 2282</t>
  </si>
  <si>
    <t>Zestaw komputerowy NATEC+GW 2281</t>
  </si>
  <si>
    <t>Zestaw komputerowy NATEC+GW 2280</t>
  </si>
  <si>
    <t>Zestaw komputerowy NATEC+GW 2279</t>
  </si>
  <si>
    <t>Zestaw komputerowy NATEC+GW 2278</t>
  </si>
  <si>
    <t>Zestaw komputerowy NATEC+GW 2277</t>
  </si>
  <si>
    <t>Zestaw komputerowy NATEC+GW 2276</t>
  </si>
  <si>
    <t>Zestaw komputerowy NATEC+GW 2275</t>
  </si>
  <si>
    <t>Zestaw komputerowy NATEC+GW 2274</t>
  </si>
  <si>
    <t>Zestaw komputerowy NATEC+GW 2273</t>
  </si>
  <si>
    <t>Zestaw komputerowy NATEC+GW 2272</t>
  </si>
  <si>
    <t>Zestaw komputerowy NATEC+GW 2271</t>
  </si>
  <si>
    <t>Zestaw komputerowy NATEC+GW 2270</t>
  </si>
  <si>
    <t>Elite 8300 tower /i5-3470/8gb/250gb/10 pro</t>
  </si>
  <si>
    <t>Komputer DELL VOSTRO 3470SFF wraz z oprogramowaniem</t>
  </si>
  <si>
    <t>Drukarka BROTHER HL L 3270CDWY</t>
  </si>
  <si>
    <t>Monitor DELL P 2319H</t>
  </si>
  <si>
    <t>Lenovo TAB4 10 PLUS</t>
  </si>
  <si>
    <t>Lenovo V320-17IKB</t>
  </si>
  <si>
    <t xml:space="preserve">Aparat NICON D 3500+ </t>
  </si>
  <si>
    <t>Młotowiertarka DH 24 PH</t>
  </si>
  <si>
    <t>Aparat Canon E05S75 D</t>
  </si>
  <si>
    <t>Zespół Szkół nr 1 im. ks. Kardynała Stefana Wyszyńskiego</t>
  </si>
  <si>
    <t>Zespół Szkół nr 2</t>
  </si>
  <si>
    <t xml:space="preserve">ul. Jachowicza 4
39-400 Tarnobrzeg      </t>
  </si>
  <si>
    <t>niszczarka KOBRA</t>
  </si>
  <si>
    <t xml:space="preserve">laptop LENOVO </t>
  </si>
  <si>
    <t>ekran elektryczny Avers Solaris 350x263</t>
  </si>
  <si>
    <t>rejestrator DS.-7216 HUHI-K</t>
  </si>
  <si>
    <t>Zespół Szkół nr 3</t>
  </si>
  <si>
    <t>Internat Zespołu Szkół nr 3</t>
  </si>
  <si>
    <t>ul. M. Kopernika 18
39-400 Tarnobrzeg</t>
  </si>
  <si>
    <t>ul. M. Kopernika 18 
39-400 Tarnobrzeg</t>
  </si>
  <si>
    <t>gaśnice proszkowe - 17, hydranty wewnętrzne - 11, zamki w drzwiach wejściowych - 2, system alarmowy sekretariatu, oświetlenie nocne, odległość do stawów - 1 km, odległość do straży pożarnej - 2 km</t>
  </si>
  <si>
    <t>tablet wraz z aplikacją TIM x 1 szt.</t>
  </si>
  <si>
    <t>asus transformer wraz z aplikacją TIM x 1 szt.</t>
  </si>
  <si>
    <t>notebook Dell 15.6'' x 2 szt.</t>
  </si>
  <si>
    <t>notebook Lenovo 330 15.6'' x 2 szt.</t>
  </si>
  <si>
    <t>monitor PROMETHAN 65'' x 2 szt.</t>
  </si>
  <si>
    <t>SymWriter</t>
  </si>
  <si>
    <t>meble biurowe x 2 kompl.</t>
  </si>
  <si>
    <t>AGD małe kuchenne</t>
  </si>
  <si>
    <t>stolik pod  projektor</t>
  </si>
  <si>
    <t>krzesło biurowe</t>
  </si>
  <si>
    <t>biurko KAMIL</t>
  </si>
  <si>
    <t>szafa na akta osobowe</t>
  </si>
  <si>
    <t>Kasa Elzab K10 Online Ready</t>
  </si>
  <si>
    <t>Drukarka Elzab Mera Online Ready</t>
  </si>
  <si>
    <t>Telefon Motorola Moto G5 Dual Sim szary</t>
  </si>
  <si>
    <t>Radiotelefon morski ręczny ICOM IC-M35</t>
  </si>
  <si>
    <t>Mikser dźwięku+ kolumna Bluetooth MP3</t>
  </si>
  <si>
    <t>Wzmacniacz miksujący+tuba głośnikowa</t>
  </si>
  <si>
    <t>Centrala telefoniczna SLICAN IPL-256</t>
  </si>
  <si>
    <t>Telewizor Smart LED SHARP - LC-65</t>
  </si>
  <si>
    <t>Kuchenka mikrofalowa Samsung</t>
  </si>
  <si>
    <t>Ekran projekcyjny Buenoscreen</t>
  </si>
  <si>
    <t>Drukarka Brother HL-1110E</t>
  </si>
  <si>
    <t>UPS Ever Eco Pro 1200 AVR CDS 19" 2U</t>
  </si>
  <si>
    <t>Niszczarka Felloowes 60Cs</t>
  </si>
  <si>
    <t>Urządz. UTM Fortiwifi 60E Hardwere plus</t>
  </si>
  <si>
    <t>Tablet Samsung</t>
  </si>
  <si>
    <t>Notebook Fujitsu Lifebook</t>
  </si>
  <si>
    <t>Apteczka z wyposażeniem</t>
  </si>
  <si>
    <t>Lustra w szatniach</t>
  </si>
  <si>
    <t>Lustra łazienkowe</t>
  </si>
  <si>
    <t>Zestaw do mycia posadzek na wózku</t>
  </si>
  <si>
    <t>Węże do mycia</t>
  </si>
  <si>
    <t>Węże na bębnach</t>
  </si>
  <si>
    <t>Lustra</t>
  </si>
  <si>
    <t>Drabina aluminiowa</t>
  </si>
  <si>
    <t>Schody</t>
  </si>
  <si>
    <t>Namiot 3X6</t>
  </si>
  <si>
    <t>Wózek do płotków</t>
  </si>
  <si>
    <t>Przewijak dla niemowląt</t>
  </si>
  <si>
    <t>Zestaw płotków</t>
  </si>
  <si>
    <t>Namiot 3x6</t>
  </si>
  <si>
    <t>Namiot 10 OS</t>
  </si>
  <si>
    <t>Balon pneumatyczny</t>
  </si>
  <si>
    <t>Ogrzewacz Ultra -piec do sauny</t>
  </si>
  <si>
    <t>Wykładzina Orion</t>
  </si>
  <si>
    <t>Namiot 3m x 4,5m</t>
  </si>
  <si>
    <t>Namiot 3m x 6m</t>
  </si>
  <si>
    <t>Namiot 3m x 6m+ łącznik sztywny namiotów 42 mm</t>
  </si>
  <si>
    <t>Barierka odgradzająca</t>
  </si>
  <si>
    <t>Stół piknikowy + 2 ławki</t>
  </si>
  <si>
    <t>Oświetlenie do namiotu Pająk -halogen</t>
  </si>
  <si>
    <t>Namiot NW10</t>
  </si>
  <si>
    <t>Namiot NW6</t>
  </si>
  <si>
    <t>Suszarka do rąk T 70E</t>
  </si>
  <si>
    <t>Wiertnica spalinowa glebowa+ wiertła</t>
  </si>
  <si>
    <t>Suszarka basenowa do włosów TB C1</t>
  </si>
  <si>
    <t>Suszarka do rąk TC 1</t>
  </si>
  <si>
    <t>Drabina aluminiowa 3-elementowa</t>
  </si>
  <si>
    <t>Automatyczny laser krzyżowy EL 601</t>
  </si>
  <si>
    <t>Odkurzacz QUICKSTICK TEMPO</t>
  </si>
  <si>
    <t>Odkurzacz piorący Aqua-Multiclean X10</t>
  </si>
  <si>
    <t>Rolety okienne</t>
  </si>
  <si>
    <t>Obręcz do kosza</t>
  </si>
  <si>
    <t>Sztangielka</t>
  </si>
  <si>
    <t>Urządzenie do ćwiczeń BOSU PRO Edition</t>
  </si>
  <si>
    <t>Zestaw Kettlebell winylowe</t>
  </si>
  <si>
    <t>Bramka do piłki nożnej+siatka</t>
  </si>
  <si>
    <t>Bramka do piłki noznej+siatka</t>
  </si>
  <si>
    <t>Pasy treningowe TRX Fit</t>
  </si>
  <si>
    <t>Łódź typu BL-3+ wyposaż</t>
  </si>
  <si>
    <t>Termometr Boja</t>
  </si>
  <si>
    <t>Lina kąpieliskowa 2015 BIG 25 red</t>
  </si>
  <si>
    <t>Lina kąpieliskowa 2015 BIG 25 yellow</t>
  </si>
  <si>
    <t>Lina kąpieliskowa NOVA brodzikowa white</t>
  </si>
  <si>
    <t>Lodówka MPM 46-CJ-01/H</t>
  </si>
  <si>
    <t>Chłodziarko-zamrażarka</t>
  </si>
  <si>
    <t>Al. Warszawska 227 A
39-400 Tarnobrzeg</t>
  </si>
  <si>
    <t>Hala Przemysłowa</t>
  </si>
  <si>
    <t>Produkcja, biura</t>
  </si>
  <si>
    <t>2013 / 2015</t>
  </si>
  <si>
    <t>Konstrukcja żelbet, prefabryk., ściany osłonowe z płyt warstwowych mocowanych do słupów i belek stalowych. Dźwigary żelbetowe oparte przegubowo na stoposłupach.</t>
  </si>
  <si>
    <t>przekrycie obiektu w części hal stanowi blacha trapezowa oparta na dźwigarach żelbetowych.</t>
  </si>
  <si>
    <t>dach membranowy</t>
  </si>
  <si>
    <t>hydranty wew. - 8 szt, hydranty zew. - 2 szt, przeciwpożarowy wyłącznik prądu, gaśnice przenośne proszkowe - 15 szt, śniegowe - 2 szt, przycisk oddymiania - 4 szt, kurek gł. instalacji gazowej, agencja ochrony - ARGUS, monitoring TV, oświetlenie całej posesji, ogrodzenie całej posesji; PST - 3 km, OSP - 1 km</t>
  </si>
  <si>
    <t>Inkubator Technologiczny</t>
  </si>
  <si>
    <t>TAK (2 szt)</t>
  </si>
  <si>
    <t>hydranty wew. - 16 szt, hydranty zew. - 2 szt, przeciwpożarowy wyłącznik prądu, gaśnice przenośne proszkowe - 27 szt, śniegowe - 4 szt, przycisk oddymiania - 6 szt,  kurek gł. instalacji gazowej, agencja ochrony - ARGUS, monitoring TV, oświetlenie całej posesji, ogrodzenie całej posesji, PST - 3 km, OSP - 1 km</t>
  </si>
  <si>
    <t>Portiernia kontenerowa, ogrodzenie zewnętrzne, osłona śmietnikowa</t>
  </si>
  <si>
    <t>Pomieszczenie ochrony</t>
  </si>
  <si>
    <t xml:space="preserve">blacha ocynk płyta OSB wełna mineralna, płyta laminowana </t>
  </si>
  <si>
    <t>Spółki miejskie MiastaTarnobrzeg</t>
  </si>
  <si>
    <t>Kopalnia Siarki „Machów” S.A. w likwidacji</t>
  </si>
  <si>
    <t>ul. Orzeszowej 7</t>
  </si>
  <si>
    <t xml:space="preserve">Żłobek Miejski nr 2 </t>
  </si>
  <si>
    <t xml:space="preserve">Żłobek Miejski nr 2  - Plac zabaw </t>
  </si>
  <si>
    <t xml:space="preserve">ul. Wyspiańskiego </t>
  </si>
  <si>
    <t xml:space="preserve">ul. Moniuszki </t>
  </si>
  <si>
    <t xml:space="preserve">ul. Zamkowa </t>
  </si>
  <si>
    <t>ul. Fabryczna</t>
  </si>
  <si>
    <t xml:space="preserve">ul. Ocicka </t>
  </si>
  <si>
    <t xml:space="preserve">Ulica Zakładowa </t>
  </si>
  <si>
    <t xml:space="preserve">Ulica Wyszyńskiego </t>
  </si>
  <si>
    <t xml:space="preserve">Ulica Kwiatkowkiego </t>
  </si>
  <si>
    <t>Sprężarka śrubowa - TPPT</t>
  </si>
  <si>
    <t xml:space="preserve">Strugarka </t>
  </si>
  <si>
    <t xml:space="preserve">Agregat prądotwórczy </t>
  </si>
  <si>
    <t>Pompa szlamowa WT 30X - OSP Dzików</t>
  </si>
  <si>
    <t xml:space="preserve">Przewoźny agregat pompowy - OSP Sobów </t>
  </si>
  <si>
    <t>Drabina pożarnicza - OSP Wielowieś</t>
  </si>
  <si>
    <t xml:space="preserve">Rozpiercz kolumnowy - OSP Sobów </t>
  </si>
  <si>
    <t xml:space="preserve">Zestaw przeszkód  - OSP Mokrzyszów </t>
  </si>
  <si>
    <t>Przebudowa i remont budynku</t>
  </si>
  <si>
    <t>ul. Żeglarska 2
39-400 Tarnobrzeg</t>
  </si>
  <si>
    <t>Stanica Wodniacka</t>
  </si>
  <si>
    <t xml:space="preserve">Instalacja solarna </t>
  </si>
  <si>
    <t xml:space="preserve">Ogrodzenie wewnętrzne </t>
  </si>
  <si>
    <t xml:space="preserve">Zagospodarowanie terenu </t>
  </si>
  <si>
    <t xml:space="preserve">Pomost drewniany </t>
  </si>
  <si>
    <t xml:space="preserve">Pomost pływający </t>
  </si>
  <si>
    <t>Stanica Wodniacka:</t>
  </si>
  <si>
    <t>Przyłącz wodociągowy</t>
  </si>
  <si>
    <t>Przyłącz kanalizacyjny</t>
  </si>
  <si>
    <t>Infokiosk stacjonarny, nr ser. 046-001-001/100005, ul. Mickiewicza 7</t>
  </si>
  <si>
    <t xml:space="preserve">Winda osobowa – stanica żeglarska </t>
  </si>
  <si>
    <t xml:space="preserve">Kotłownia – stanica żeglarska </t>
  </si>
  <si>
    <t>Infokiosk stacjonarny, nr ser. IK/001168, ul. Mickiewicza 11 A</t>
  </si>
  <si>
    <t>Instalacja niskoprądowa z wyposażeniem - strażnica żeglarska</t>
  </si>
  <si>
    <t xml:space="preserve">Wyposażenie budynku stanicy żeglarskiej </t>
  </si>
  <si>
    <t>Ścianki mobilne – stanica żeglarska</t>
  </si>
  <si>
    <t xml:space="preserve">Wyposażenie placu, ławki, kosze, śmietnik - stanica żeglarska </t>
  </si>
  <si>
    <t>ul. Dekutowskiego 17
os. Wielopole</t>
  </si>
  <si>
    <t>Siłownia plenerowa - ul. Dekutowskiego 17</t>
  </si>
  <si>
    <t>ul. Matejki
os. Serbinów</t>
  </si>
  <si>
    <t>Monitoring - ul. Dekutowskiego 17</t>
  </si>
  <si>
    <t>Siłownia plenerowa wraz z placem zabaw os. Siarkowiec</t>
  </si>
  <si>
    <t>ul. Kopernika 4 i 6
os. Siarkowiec</t>
  </si>
  <si>
    <t>Siłownia plenerowa os. Nagnajów</t>
  </si>
  <si>
    <t>ul. Nadwiślańska
os. Nagnajów</t>
  </si>
  <si>
    <t>ul. Olszowa
os. Sobów</t>
  </si>
  <si>
    <t>Park osiedlowy "Osiedle Marzeń" - osiedle sobów</t>
  </si>
  <si>
    <t>Figura Matki Bożej os. Mokrzyszów - renowacja</t>
  </si>
  <si>
    <t>Pomnik Bartosza Głowackiego - renowacja</t>
  </si>
  <si>
    <t>Plac Bartosz Głowackiego</t>
  </si>
  <si>
    <t>Modernizacja Przedszkola nr 17</t>
  </si>
  <si>
    <t>ul. Wędkarska
39-400 Tarnobrzeg</t>
  </si>
  <si>
    <t>Komputer Dell Vostro 3471 SFF + Monitor Dell LED 22" SE2215H</t>
  </si>
  <si>
    <t>Drukarka laserowa HP M203dn, szt. 5</t>
  </si>
  <si>
    <t>Notebook DELL Vostro 3590 15,6", szt. 2</t>
  </si>
  <si>
    <t>Tablet HUAWEI T5 10 LTE 4GB/64GB, szt. 2</t>
  </si>
  <si>
    <t>MS Office 2019 Dom i Małe Firmy PL PKC, szt. 3</t>
  </si>
  <si>
    <t>Termomodernizacja budynku</t>
  </si>
  <si>
    <t>Kamera cyfrowa SONY HDR-CX405</t>
  </si>
  <si>
    <t>Telewizor TOSHIBA 50U2963DG 50'' LED, szt. 2</t>
  </si>
  <si>
    <t>Notebook ACER Extensa 15 EX215-51-33ZZ i3-8145U/4GB/128GB/W10P Education, szt. 11</t>
  </si>
  <si>
    <t>Remont budynku</t>
  </si>
  <si>
    <t>Remond budynku szkoły</t>
  </si>
  <si>
    <t>Remont budynku LO</t>
  </si>
  <si>
    <t>Rodzinny park rekreacji os. Miechocin - oświetlenie, chodnik</t>
  </si>
  <si>
    <t>os. Wielowieś</t>
  </si>
  <si>
    <t>Aktywny Park Rozrywki "Stawik" - zwiększenie wartości</t>
  </si>
  <si>
    <t>Stare Miasto</t>
  </si>
  <si>
    <t>Altana</t>
  </si>
  <si>
    <t xml:space="preserve">Ochotnicza Straż Pożarna os. Zakrzów		</t>
  </si>
  <si>
    <t>SPRZĘT STACJONARNY RAZEM</t>
  </si>
  <si>
    <t>SPRZĘT PRZENOŚNY RAZEM</t>
  </si>
  <si>
    <t>MONITORING RAZEM</t>
  </si>
  <si>
    <t>RAZEM BUDYNKI I BUDOWLE TTBS</t>
  </si>
  <si>
    <t>Ekran LED</t>
  </si>
  <si>
    <t>os. Zakrzów</t>
  </si>
  <si>
    <t>Dębowa Polana</t>
  </si>
  <si>
    <t>Sanitariaty dla os. niepełnosprawnych</t>
  </si>
  <si>
    <t>Tablet K. HUAWEI MEDIAPAD T3 10 32 GB LTE szt. 147</t>
  </si>
  <si>
    <t>Skatepark</t>
  </si>
  <si>
    <t>ul. Przy Zalewie</t>
  </si>
  <si>
    <t>Remont (OT 24/TID/2020)</t>
  </si>
  <si>
    <r>
      <t xml:space="preserve">Wartość
</t>
    </r>
    <r>
      <rPr>
        <sz val="10"/>
        <rFont val="Calibri (Tekst podstawowy)"/>
        <charset val="238"/>
      </rPr>
      <t>(księgowa brutto)</t>
    </r>
  </si>
  <si>
    <t>Ekspres Jura E8 Platin</t>
  </si>
  <si>
    <t>Wiata stadionowa 13-osobowa</t>
  </si>
  <si>
    <t>Wiata stadionowa dla sędziów</t>
  </si>
  <si>
    <t>2 m x ok. 47 m</t>
  </si>
  <si>
    <t>Chodnik z kostki betonowej</t>
  </si>
  <si>
    <t>Ogrodzenie z siatki na słupkach stalowych wraz z bramą i furtką</t>
  </si>
  <si>
    <t>45 mb</t>
  </si>
  <si>
    <t>Remont (10/TID/2020)</t>
  </si>
  <si>
    <t>Witacze - 4 szt.</t>
  </si>
  <si>
    <t>Oświetlenie bramy nr 3 stadionu sportowego w Tarnobrzegu</t>
  </si>
  <si>
    <t>Oświetlenie LED na boisku przy Szkole Podstawowej nr 10</t>
  </si>
  <si>
    <t>Nawierzchnia sztucznej trawy Plac zabaw - Plac Górnika</t>
  </si>
  <si>
    <t>Dębowa Polana - Osiedle Zakrzów</t>
  </si>
  <si>
    <t>Aktywny Park Rozrywki "Stawik" - os. Wielowieś</t>
  </si>
  <si>
    <t>Ścianka wspinaczkowa</t>
  </si>
  <si>
    <t>Smartfon Samsung SM-A225 Galaxy A22 4+64GB Black</t>
  </si>
  <si>
    <t>Projektor Optoma</t>
  </si>
  <si>
    <t>Projektor Acer</t>
  </si>
  <si>
    <r>
      <rPr>
        <u/>
        <sz val="10"/>
        <color theme="1"/>
        <rFont val="Calibri (Tekst podstawowy)"/>
      </rPr>
      <t>Zasoby zarządzane przez TTBS:</t>
    </r>
    <r>
      <rPr>
        <sz val="10"/>
        <color theme="1"/>
        <rFont val="Calibri"/>
        <family val="2"/>
        <charset val="238"/>
        <scheme val="minor"/>
      </rPr>
      <t xml:space="preserve">
ul. Św. Barbary 1, 12
Pl. B. Głowackiego 34, 38
ul. 1-go Maja 4A
ul. 11-go Listopada 6, 8
ul. Warszawska 310, 310B, 443
ul. Przemysłowa 1
ul. Sielecka 26, 29
ul. Sienkiewicza 217
ul. Krzywa 2
ul. Nadwiślańska 18A
ul. Mickiewicza 87
ul. Kościuszki 30
ul. Sandomierska 27
ul. Szeroka 28
ul. Kochanowskiego 12
ul. Zamkowa 2A
ul. Kościelna 3
ul. Kwiatkowskiego 3A
ul. Borów 27, 31
ul. Dąbrowskiej 10A
ul. Sienkiewicza 159A
ul. Dworska 2
ul. Sandomierska 25</t>
    </r>
  </si>
  <si>
    <r>
      <t xml:space="preserve">Nazwa Budynku / Budowli
</t>
    </r>
    <r>
      <rPr>
        <sz val="10"/>
        <color theme="1"/>
        <rFont val="Calibri (Tekst podstawowy)"/>
        <charset val="238"/>
      </rPr>
      <t>(Grupa I i II środków trwałych)</t>
    </r>
  </si>
  <si>
    <r>
      <t>Powierzchnia użytkowa</t>
    </r>
    <r>
      <rPr>
        <sz val="10"/>
        <color theme="1"/>
        <rFont val="Calibri (Tekst podstawowy)"/>
        <charset val="238"/>
      </rPr>
      <t xml:space="preserve">                          (w m²)</t>
    </r>
  </si>
  <si>
    <r>
      <rPr>
        <u/>
        <sz val="10"/>
        <color theme="1"/>
        <rFont val="Calibri"/>
        <family val="2"/>
        <scheme val="minor"/>
      </rPr>
      <t>Stary Zamek i Zaplecze:</t>
    </r>
    <r>
      <rPr>
        <sz val="10"/>
        <color theme="1"/>
        <rFont val="Calibri"/>
        <family val="2"/>
        <scheme val="minor"/>
      </rPr>
      <t xml:space="preserve">
Oficyna w zespole pałacowym</t>
    </r>
  </si>
  <si>
    <r>
      <rPr>
        <u/>
        <sz val="10"/>
        <color theme="1"/>
        <rFont val="Calibri"/>
        <family val="2"/>
        <scheme val="minor"/>
      </rPr>
      <t xml:space="preserve">Hotel Nadwislański: </t>
    </r>
    <r>
      <rPr>
        <sz val="10"/>
        <color theme="1"/>
        <rFont val="Calibri"/>
        <family val="2"/>
        <scheme val="minor"/>
      </rPr>
      <t xml:space="preserve">
Budynek główny Hotelu </t>
    </r>
  </si>
  <si>
    <r>
      <rPr>
        <u/>
        <sz val="10"/>
        <color theme="1"/>
        <rFont val="Calibri"/>
        <family val="2"/>
        <scheme val="minor"/>
      </rPr>
      <t>Stadion sportowy:</t>
    </r>
    <r>
      <rPr>
        <sz val="10"/>
        <color theme="1"/>
        <rFont val="Calibri"/>
        <family val="2"/>
        <scheme val="minor"/>
      </rPr>
      <t xml:space="preserve">
Ubikacja</t>
    </r>
  </si>
  <si>
    <r>
      <t>Środki trwałe</t>
    </r>
    <r>
      <rPr>
        <sz val="10"/>
        <rFont val="Calibri"/>
        <family val="2"/>
        <charset val="238"/>
      </rPr>
      <t xml:space="preserve">                           </t>
    </r>
  </si>
  <si>
    <r>
      <t xml:space="preserve">WYKAZ SPRZĘTU ELEKTRONICZNEGO </t>
    </r>
    <r>
      <rPr>
        <sz val="10"/>
        <color theme="0"/>
        <rFont val="Calibri"/>
        <family val="2"/>
        <scheme val="minor"/>
      </rPr>
      <t>(nie starszego niż 10 lat)</t>
    </r>
  </si>
  <si>
    <t>Zestaw komputerowy PC Dell SFF 3020</t>
  </si>
  <si>
    <t>Laptop Dell Inspiron 3593 Black</t>
  </si>
  <si>
    <t>Lodówka Candy</t>
  </si>
  <si>
    <t>Zestaw do monitoringu</t>
  </si>
  <si>
    <t>Projektor EPSON EH-TW5820</t>
  </si>
  <si>
    <t>Kuchenka mikrofalowa R660S Sharp</t>
  </si>
  <si>
    <t>Lodówka Amica</t>
  </si>
  <si>
    <t>Zestaw nagłośnieniowy przenośny YAMAHA</t>
  </si>
  <si>
    <t>Ekran Tripood 200x200 cm+ uchwyt</t>
  </si>
  <si>
    <t>System audio-video</t>
  </si>
  <si>
    <t>Tablica wyników- mała hala sp.</t>
  </si>
  <si>
    <t>Smartfon Redmi 9+ 64 Grey Xiaomi</t>
  </si>
  <si>
    <t>Telewizor 32 TV HD SAMS</t>
  </si>
  <si>
    <t>Drukarka Elzab Mera TE online</t>
  </si>
  <si>
    <t>Kasa Elzab K10 Online BT/WiFi</t>
  </si>
  <si>
    <t>Pompa LFP 65POe100A/B Mega 1 plus</t>
  </si>
  <si>
    <t>Dozownik bezdotykowy do plynu dezynf.</t>
  </si>
  <si>
    <t>Myjka ciśnieniowa Kranzle 1152</t>
  </si>
  <si>
    <t>Wózek Mini</t>
  </si>
  <si>
    <t>Kosiarka spalinowa Al-ko Airflow 470</t>
  </si>
  <si>
    <t>Szlifierka kątowa akumulatorowa 125 MM 18V</t>
  </si>
  <si>
    <t>Frezarka górnowrzecionowa+ 12 frezów+noże</t>
  </si>
  <si>
    <t>Młot udarowy+zest. dłut i wierteł w walizce 17szt.</t>
  </si>
  <si>
    <t>Kosa spalinowa Husqvarna 545RX</t>
  </si>
  <si>
    <t>Odkurzacz przemysłowy Starmix ISC</t>
  </si>
  <si>
    <t>Zest. ratown. PSP R-1+szyny Kramera+deska ortop.</t>
  </si>
  <si>
    <t>Okurzacz EUSC62-DB</t>
  </si>
  <si>
    <t>Szlifierka GWS 24-230 JH</t>
  </si>
  <si>
    <t>Wózek do malowania linii boiskowych emulsją</t>
  </si>
  <si>
    <t>Wykładzina Teninis Table</t>
  </si>
  <si>
    <t>Płotki tenisowe</t>
  </si>
  <si>
    <t>Wykładzina Mammut</t>
  </si>
  <si>
    <t>Logo podświetlane MOSiR</t>
  </si>
  <si>
    <t>Stanowisko bramowe do ćwiczeń</t>
  </si>
  <si>
    <t>Gryf</t>
  </si>
  <si>
    <t>Siatka do bramki 5x2m, gr.5 mm, 100/120, zielona</t>
  </si>
  <si>
    <t>Bramka MINI 0,8x1,2+siatka+zest.uchw.szpilk.-biała</t>
  </si>
  <si>
    <t>Siatka ochr. polipropyl.100x100 ciemno zielona</t>
  </si>
  <si>
    <t>Zest. drążków podwójnych mocow. do podłogi 5m</t>
  </si>
  <si>
    <t>Mata pływająca 1970x985x50 mm</t>
  </si>
  <si>
    <t>Liny do wspinania L=5m</t>
  </si>
  <si>
    <t>Drabinki sznurowe do wspinania  L=5m</t>
  </si>
  <si>
    <t>Kozioł gimnastyczny</t>
  </si>
  <si>
    <t>Wózek na materace stały czterokołowy</t>
  </si>
  <si>
    <t>Materac gimnastyczny 200x120x10 cm, kolor niebiesk</t>
  </si>
  <si>
    <t>Bramka + siatka do piłki ręcznej 3x2m</t>
  </si>
  <si>
    <t>Stojak na worki trening. PROUD SERIA 2.0</t>
  </si>
  <si>
    <t>Droga główna</t>
  </si>
  <si>
    <t>Jeziorko do wiosłowania</t>
  </si>
  <si>
    <t>Ścieżki betonowe</t>
  </si>
  <si>
    <t>Ciągi spacerowe</t>
  </si>
  <si>
    <t>Sieć ciepłownicza</t>
  </si>
  <si>
    <t>Rurociągi i armatura</t>
  </si>
  <si>
    <t>Sieć zewnętrzna wody p.poż.Hali W.S.</t>
  </si>
  <si>
    <t>Kanalizacja ogólno spływowa Hali W.S.</t>
  </si>
  <si>
    <t>Oświetlenie zewnętrzne Hala  W.S.</t>
  </si>
  <si>
    <t>Pomost pływający - Jezioro</t>
  </si>
  <si>
    <t>Budynek sportowy (ulepszenie)</t>
  </si>
  <si>
    <t>Budynek Hali Widowiskowo-Sportowej</t>
  </si>
  <si>
    <t>Miasteczko Ruchu Drogowego na terenie Nadola</t>
  </si>
  <si>
    <t>Wykonanie nawierzchni BMX</t>
  </si>
  <si>
    <t>Mostek betonowy</t>
  </si>
  <si>
    <t>Trybuna Północna Stadionu</t>
  </si>
  <si>
    <t>Kryty basen  / niecka/</t>
  </si>
  <si>
    <t>Basen kąpielowy duży</t>
  </si>
  <si>
    <t>Obiekty OSIR-Pływalnia-rozbudowa</t>
  </si>
  <si>
    <t>Zjeżdżalnia</t>
  </si>
  <si>
    <t xml:space="preserve">Ekran LED P10 </t>
  </si>
  <si>
    <t>Traktor kosiarka Husqvarna  TC342T</t>
  </si>
  <si>
    <t>Sterownik mikroprocesowy stacji uzdatn. wody basen.</t>
  </si>
  <si>
    <t>Ergometr wioślarski Concept 2 model E</t>
  </si>
  <si>
    <t>Bieżnia</t>
  </si>
  <si>
    <t>Trenażer eliptyczny/orbitrek/</t>
  </si>
  <si>
    <t>Steper</t>
  </si>
  <si>
    <t>Rower  treningowy</t>
  </si>
  <si>
    <t>Maszyna na mięśnie proste brzucha</t>
  </si>
  <si>
    <t>Liny torowe basen - zestaw 5 szt.</t>
  </si>
  <si>
    <t>Namiot nadmuchiwany pająk FAN sześcionożny</t>
  </si>
  <si>
    <t>Zestaw hantli ze stojakiem oraz zestaw kettli</t>
  </si>
  <si>
    <t>Lokal użytkowy w pawilonie handlowym</t>
  </si>
  <si>
    <t>ul. Eugeniusza Kwiatkowskiego</t>
  </si>
  <si>
    <t>konstrukcja drewniana szkieletowa</t>
  </si>
  <si>
    <t>Budynek posiada dwa wejścia oraz okno, całość okratowana z zewnątrz</t>
  </si>
  <si>
    <t>Sielecka 29</t>
  </si>
  <si>
    <t>Budynek handlowo-usługowy</t>
  </si>
  <si>
    <t>Philips 223V7QHAB/00monit 8 szt</t>
  </si>
  <si>
    <t>Ekran kinowy</t>
  </si>
  <si>
    <t>Zmywarka do okularów -kino</t>
  </si>
  <si>
    <t>Reflektory -4 szt</t>
  </si>
  <si>
    <t>Odkurzacz piorący</t>
  </si>
  <si>
    <t>Wytwornica mgły</t>
  </si>
  <si>
    <t>Organy piszczałkowe</t>
  </si>
  <si>
    <t>Urządzenie wielofunkcyjne Konika Minolta bizhub c4</t>
  </si>
  <si>
    <t>monitor led dell p2211</t>
  </si>
  <si>
    <t>komputer desktop dell vostro 3671MT</t>
  </si>
  <si>
    <t>drukarka epson wf-2630 4 w 1</t>
  </si>
  <si>
    <t>drukarka epson wf-7610 4 w 1A3</t>
  </si>
  <si>
    <t>Kasa  fiskalna</t>
  </si>
  <si>
    <t>Wincenty Lesseur-Lesserowicz (1745-1813),
Monogramista SM. Nieznany</t>
  </si>
  <si>
    <t>Waleria ze Stroynowskich Tamowska
(1782- 1849)</t>
  </si>
  <si>
    <t>(MND ND-232)</t>
  </si>
  <si>
    <t>(MNK ND 234)</t>
  </si>
  <si>
    <t>(MNK ND 235)</t>
  </si>
  <si>
    <t>Waleria ze Stroynowskich Tamowska
(1782-1849)</t>
  </si>
  <si>
    <t>Portrecik mężczyzny w mundurze ministra Królestwa Kongresowego (Jan Feliks)</t>
  </si>
  <si>
    <t>akwarela, gwasz, kość słoniowa, wys. 15,5 cm,
szer. 10,9 cm</t>
  </si>
  <si>
    <t>Waleria ze Stroynowskich Tamowska
(1782-1549)</t>
  </si>
  <si>
    <t>Madonna z Dzieciatkiem Jezus, św. Janem i św. Józefem
wg Rafaela - Madonna del Passeggio</t>
  </si>
  <si>
    <t>akwarela, gwasz, kość słoniowa, wys. 4,8 cm,
szer. 3,6 cm</t>
  </si>
  <si>
    <t>Zdzisław Tarnowski (1862-1937) syn Jana Tarnowskiego
i Zofii z Zamoyskich, polityk i działacz gospodarczy, poseł do Sejmu Krajowsgo we Lwowie, prezes Stronnictwa
Prawicy Narodowej, senator w latach 1930-1935</t>
  </si>
  <si>
    <t>Waleria ze Stroynowskich Tarnowska
(1782- 1849)</t>
  </si>
  <si>
    <t>Maria z Tarnowskich Małachowska (1807- 1870) córka Jana Feliksa Tarnowskiego i Walerii ze Stroynowskich,
żona Onufrego hr Małachowskiego, senatora 1831</t>
  </si>
  <si>
    <t>Artur Tamowski (1903-1984) syn Zdzisława Tarnowskiego
i Zofii z Potockich z Krzeszowic, ziemianin, ochotnik
w wojnie polsko-bolszewickiej 1920, poseł na sejm
w latach 1935-1938, żołnierz kampanii wrzesniowej 1939, po wojnie na emigracji w Belgii i w Kanadzie</t>
  </si>
  <si>
    <t>(MNK ND 301)</t>
  </si>
  <si>
    <t>Stanisław Tarnowski (1514-1568) syn Spytka i Barbary
z Szydłowieckich Tarnowskiej, poskarbi wielki koronny, wojewoda sandomierski</t>
  </si>
  <si>
    <t>Barbara z Szydłowieckich Tarnowska (?-1565) córka
Jakuba, od 1510 roku żona Jana Spytka, poskarbiego wielkiego koronnego, wojewody sieradzkiego</t>
  </si>
  <si>
    <t>brąz, śr. – 18 cm,</t>
  </si>
  <si>
    <t>Oprawiona fotografia, Wystawa łowiecka we Lwowie
3-19-VI-1927 r., Zdzisław hr. Tarnowskiego z Dzikowa, pracownia, na odwrocie podpis „Gajowy Kokoszka
z wystawą we Lwowie”</t>
  </si>
  <si>
    <t>Fotografia oprawiona na tekturze z dedykacją o treści „Łowczemu p. Fiedlerowi Z. Tarnowski”, na odwrocie
napis: Dzików Krawce - Buda 3.XI.1925, jeleń dwunastak
 - 5 dzików - 4 rogacze szóstaki - 30 lisów - 8 zajęcy - 2 jastrzębie - 50 szt.</t>
  </si>
  <si>
    <t>olej, deska, 21 x 26 cm, na odwrocie niekompletna pieczęć
w laku, bez oprawy</t>
  </si>
  <si>
    <t>Agostino Carracci (1557-1602),
szkoła bolońska</t>
  </si>
  <si>
    <t>olej, płótno, 62,7 x 49,7 cm, (z ramą: 72,8 x 59,5 cm),
rama ozdobna</t>
  </si>
  <si>
    <t>olej, blacha, ośmiokąt, rama złocona, 28,5 x 23 cm
(z ramą: 40 x 34,5 cm)</t>
  </si>
  <si>
    <t>olej, płótno, tektura, rama ozdobna, 47,5 x 35,5 cm
(z ramą: 84,5 x 60 cm)</t>
  </si>
  <si>
    <t>Pistolet skałkowy będący darem Napoleona dla
pułkownika Marcina Tarnowskiego</t>
  </si>
  <si>
    <t>ol. pł., rama robocza, wymiary: 70 x 57 cm</t>
  </si>
  <si>
    <t>olej, kruszec, blacha, bez ramy, 44,5 x 44,8 cm</t>
  </si>
  <si>
    <t>olej, deska, bez ramy, 54 x 40 cm</t>
  </si>
  <si>
    <t>olej, płótno, bez ramy, 30,7 x 23,5 cm</t>
  </si>
  <si>
    <t>olej, płótno, bez ramy, 32,3 x 24 cm</t>
  </si>
  <si>
    <t>(MNK ND 826)</t>
  </si>
  <si>
    <t>Włochy, Rzym,
pomiędzy 1803 a 1804 r.</t>
  </si>
  <si>
    <t>olej, płótno, rama złocona, 17,5 x 17,5 cm</t>
  </si>
  <si>
    <t>Wesele w Kanie Galilejskiej</t>
  </si>
  <si>
    <t>olej, płótno, rama robocza, 65 x 52 cm</t>
  </si>
  <si>
    <t>(MNK ND 894)</t>
  </si>
  <si>
    <t>olej, blacha, miedź, bez ramy, 22 x 17 cm</t>
  </si>
  <si>
    <t>olej, blacha, miedź, bez ramy, 36 x 28 cm</t>
  </si>
  <si>
    <t>olej, blacha, miedź, bez ramy, 17 x 13 cm</t>
  </si>
  <si>
    <t>tempera, drewno, 18,2 x 12,5 x 6,5 cm</t>
  </si>
  <si>
    <t>olej, blacha, miedź, bez ramy, 21,7 x 17,4 cm</t>
  </si>
  <si>
    <t>olej, blacha, miedź, bez ramy, 23 x 18 cm</t>
  </si>
  <si>
    <t>(MNK ND 756)</t>
  </si>
  <si>
    <t>olej, płótno, rama robocza, 73 x 59 cm</t>
  </si>
  <si>
    <t>olej, płótno, rama robocza, 80,5 x 64,5 cm</t>
  </si>
  <si>
    <t>olej, płótno, rama robocza, 25,5 x 20 cm</t>
  </si>
  <si>
    <t>olej, płótno, rama robocza, 43 x 46,5 cm</t>
  </si>
  <si>
    <t>Władysław Tuczyński na klaczy Elektra podczas
zawodów hippicznych w Krakowie</t>
  </si>
  <si>
    <t>akwarela, papier, rama, 29 x 54 cm</t>
  </si>
  <si>
    <t>akwarela, papier, rama, 27 x 36,5 cm</t>
  </si>
  <si>
    <t>Girolamo Troppa (przypisywana),
szkoła neapolitańska</t>
  </si>
  <si>
    <t>Święta Rodzina i pokłon pasterzy</t>
  </si>
  <si>
    <t>olej, płótno, rama ozdobna, 84,5 x 64,5 cm</t>
  </si>
  <si>
    <t>olej, płótno, rama ozdobna, 47 x 38cm</t>
  </si>
  <si>
    <t>olej, płótno, rama ozdobna, 91x 104 cm</t>
  </si>
  <si>
    <t>A.N. (warsztat Antona Van Dycka
1599-1641)</t>
  </si>
  <si>
    <t>olej, płótno, rama ozdobna, 130 x 99 cm</t>
  </si>
  <si>
    <t>Sacra Conversazione (Święta rodzina pomiędzy
św. Janem Chrzcicielem i Markiem)</t>
  </si>
  <si>
    <t>olej, płótno, rama ozdobna, 64x 54 cm</t>
  </si>
  <si>
    <t>Heinrich Fuger (1751-1818),
szkoła wiedeńska</t>
  </si>
  <si>
    <t>olej, płótno, 127,4 x 92, 8x 5,5 cm</t>
  </si>
  <si>
    <t>olej, płótno, 79,3 x 68x 10 cm</t>
  </si>
  <si>
    <t>akwarela, papier, 24,2 x 35,2 x 1,5 cm</t>
  </si>
  <si>
    <t>(D 1333 MŁ)</t>
  </si>
  <si>
    <t>olej, płótno, 71,3 x 86,2 x 3,5 cm</t>
  </si>
  <si>
    <t>olej, płótno, 77, 2 x 103,2 x 4,3 cm</t>
  </si>
  <si>
    <t>A.N. Przypisywany J.Simmler</t>
  </si>
  <si>
    <t>Wilem Wilemsz van der Vliet
– przypisywany</t>
  </si>
  <si>
    <t>1678, kopia wykonana w 2015</t>
  </si>
  <si>
    <t>1649, kopia wykonana w 2015</t>
  </si>
  <si>
    <t>Dyplom nadania Krzyża Niepodległości z dnia
16 września 1933 r</t>
  </si>
  <si>
    <t>Civitates et Oppida Districtus Sandomirien”; „Contributio Simpla Districtus Chencinensis”, II poł. XVII w. (Przyb. 142/51 a i b).</t>
  </si>
  <si>
    <t>Eloquentiae Nodus Gostomiana in Fascia plus quam Gordius in Sandomiriensi liceo Enodatus seu praecepta Rhhetorica explanatur Anno...1729 in 1730”. (Przyb. 194/51).</t>
  </si>
  <si>
    <t>Stanisław Tarnowski, „Domowa Kronika Dzikowska” ofiarowana Zofii z Potockich Zdzisławowej Tarnowskiej w dniu ślubu 5.08.1897 r. (historia rodu Tarnowskich, i zamku w Dzikowie i klasztoru, biografie trzech ostatnich pokoleń). (Przyb. 126/52)</t>
  </si>
  <si>
    <t>Jan Feliks Tarnowski, Fragment rozprawy „Historia Ogrodów”. Wyjątki tłumaczenia „Messiady” Klopstocka wierszem (druk w Pielgrzymie p. Ziemieckiej na r. 1845, t. II, s. 285 nn.). Fragment słownika biograficznego pisarzy pol. i obcych. XIX w. (Przyb.133/52).</t>
  </si>
  <si>
    <t>List Waleryi z Stroynowskich Tarnowskiej i jej męża Jana Feliksa do Rozalii z Czackich i Jana Jacka Tarnowskich (rodziców męża) z dopiskami ojca Waleryi W. Stroynowskiego z podróży do Włoch w l. 1803 – 1804. Kilka listów X. J. Antonowicza z Wiednia. (Przyb. 136/52).</t>
  </si>
  <si>
    <t>Notatki z historii sztuki w j. francuskim (Waleryi z Stroynowskich Tarnowskiej), pocz. XIX w. (Przyb. 149/52).</t>
  </si>
  <si>
    <t>Notatki z historii sztuki w j. niemieckim oraz „Notions pratiques de l’art de la peinture” (Waleryi z Stroynowskich Tarnowskiej), pocz. XIX w. (Przyb. 150/52).</t>
  </si>
  <si>
    <t>Wyciągi z akt sądowych: lubelskich, sandomierskich, krakowskich, dotyczące spraw majątkowych Tarnowskich z Dzikowa, XVIII w. (Przyb. 156/52).</t>
  </si>
  <si>
    <t>Jan Feliks Tarnowski, „Wspomnienie o Życiu i Dziełach Józefa Hrabii Ossolińskiego”, I poł. XIX w. (Przyb. 172/52).</t>
  </si>
  <si>
    <t>Jan Feliks Tarnowski, „Badania Historyczne jaki wpływ mieć mogły mniemania i Literatura ludów wschodnich na ludy zachodnie, szczególniej we względzie Poezyi.” (Przyb. 178/52).</t>
  </si>
  <si>
    <t>Jan Feliks Tarnowski, „Wspomnienie o Życiu i Dziełach Józefa Hrabi Ossolińskiego”, pocz. XIX w. (Przyb.179/52).</t>
  </si>
  <si>
    <t>Jan Feliks Tarnowski, „Bezkrólewie po Zygmuncie Auguście”. (Rękopis niekompletny), pocz. XIX w. (Przyb. 180/52)</t>
  </si>
  <si>
    <t>Krucyfiks</t>
  </si>
  <si>
    <t xml:space="preserve"> warsztat flamandzko – włoski, k. XVI w.,</t>
  </si>
  <si>
    <t>drewno, kość słoniowa, wym. 112 x 58 cm (S 65 MŁ)</t>
  </si>
  <si>
    <t>Głowa mężczyzny – popiersie Zdzisława Zamoyskiego</t>
  </si>
  <si>
    <t>A.N., ok. poł. XIX w.</t>
  </si>
  <si>
    <t>marmur biały, wym. 48,5 x 34 x 24,5 cm (S 702 MŁ)</t>
  </si>
  <si>
    <t>Marek Aureliusz na koniu</t>
  </si>
  <si>
    <t>Giuseppe Boschi (1760 – 1821), Rzym, XVIII/XIX w</t>
  </si>
  <si>
    <t>brąz, marmur biały, odlew, wym. 24 x 17 cm, sygn. (na czapraku): G.ͤ BOSCHI. F.(S 992 MŁ)</t>
  </si>
  <si>
    <t>Egiptyzujący posążek mężczyzny</t>
  </si>
  <si>
    <t>A.N., I poł. XIX w. (przed 1844 r.),</t>
  </si>
  <si>
    <t>brąz, odlew, wym. 24 x 17 cm (S 994 MŁ)</t>
  </si>
  <si>
    <t>Muszla z postacią św. Józefa z Dzieciątkiem Jezus w otoczeniu świętych</t>
  </si>
  <si>
    <t>A.N., XVI w.</t>
  </si>
  <si>
    <t xml:space="preserve"> muszla, wym. 16 x 17,5 cm (S 61 MŁ)</t>
  </si>
  <si>
    <t>Popiersie mężczyzny – Lucius Iunius Brutus</t>
  </si>
  <si>
    <t>brąz, odlew, wym. 19,5 x 17 x 12,5 cm, podstawa: brąz złocony, wym. 5,5 x 7,5 cm, sygn. (z tyłu): G.ͤ BOSCHI. F.(S 1246 MŁ )</t>
  </si>
  <si>
    <t xml:space="preserve"> Popiersie mężczyzny tzw. Scypion</t>
  </si>
  <si>
    <t>Giuseppe Boschi (1760 – 1821), Rzym, XVIII/XIX w.,</t>
  </si>
  <si>
    <t>brąz, odlew, wym. 19,5 x 18 x 11,5 cm, podstawa: brąz złocony, wym. 5,5 x7,5 cm, sygn. (z tyłu): G.ͤ BOSCHI. F. (S 1247 MŁ)</t>
  </si>
  <si>
    <t>Głowa kobiety (Maria z Tarnowskich Małachowska ?)</t>
  </si>
  <si>
    <t>Friedrich Drake (1805 – 1882), 1828 r</t>
  </si>
  <si>
    <t xml:space="preserve"> marmur biały, wym. 62 x 36 cm, sygn. (z tyłu): F. DRAKE FEC. 1828( S 1723 MŁ)</t>
  </si>
  <si>
    <t>Popiersie Antoniny z Czackich Krasińskiej,</t>
  </si>
  <si>
    <t>Antonio d'Este, 1808 r.</t>
  </si>
  <si>
    <t>marmur, wys. 64,5 x 34 cm, napis z tyłu: A. Z CZACKICH H. KRASINSKA STA. OPI. OFFIARUIE SIOSTRZE SWOIEY H. TARNOWSKIEY R. 1808. 4 7BRIS W RZYMIE PR. DESTE ( S 2200 MŁ)</t>
  </si>
  <si>
    <t>Zając</t>
  </si>
  <si>
    <t>A.N., XVIII/XIX w.,</t>
  </si>
  <si>
    <t>marmur biały, wym. 14,5 x 21,5 x 11 cm (S 2151 MŁ)</t>
  </si>
  <si>
    <t>Popiersie młodego mężczyzny – Jana Bogdana Tarnowskieg</t>
  </si>
  <si>
    <t>A.N., Polska (?),ok.1830</t>
  </si>
  <si>
    <t xml:space="preserve"> gips, wym. 54 x 43 x 28 cm, wys. postumentu: 16 cm (S 10789 MŁ)</t>
  </si>
  <si>
    <t>Popiersie starego mężczyzny – Jana Zdzisława Tarnowskiego</t>
  </si>
  <si>
    <t>Henryk Hochman (1879 – 1943), 1936 r.,</t>
  </si>
  <si>
    <t>gips, wym. 51 x 46 x 30 cm, sygn. (z tyłu): H. Hochman 1936 (S 10790 MŁ)</t>
  </si>
  <si>
    <t xml:space="preserve"> Popiersie E. Brzozowskiej z Zamoyskich,</t>
  </si>
  <si>
    <t>A.N., Polska (?), ok. poł. XIX w.</t>
  </si>
  <si>
    <t>gips, wym. 28 x 23,5 x 14 cm, wys. postumentu: 9,5 cm, napis farbą (z tyłu): Elżbieta z Zamoyskich Brzozowska (MŁ S 10800)</t>
  </si>
  <si>
    <t>Miniatura sarkofagu Tadeusza Kościuszki,</t>
  </si>
  <si>
    <t>gips, XIX w.</t>
  </si>
  <si>
    <t>wym. 26,5 x 33,5 x 17 cm, napisy: PNP/T. KOŚCIUSZKO ( KWM 561 MŁ)</t>
  </si>
  <si>
    <t>Obelisk marmurowy,</t>
  </si>
  <si>
    <t>Włochy, I poł. XIX w.</t>
  </si>
  <si>
    <t>wym. 60 x 7 x 7 cm ( KWM 565 MŁ)</t>
  </si>
  <si>
    <t>I poł. XIX w., alabaster,</t>
  </si>
  <si>
    <t xml:space="preserve"> wym. 33,5 x 30,3 x 30,3 cm (S 10821 MŁ)</t>
  </si>
  <si>
    <t>Biurko ks. Józefa Poniatowskiego,</t>
  </si>
  <si>
    <t>dwustronne z wysuwanym blatem, XVIII w.</t>
  </si>
  <si>
    <t>wym. 81 x 97 x 140 cm (S 3663 MŁ)</t>
  </si>
  <si>
    <t>Stanisław Baj</t>
  </si>
  <si>
    <t>obraz</t>
  </si>
  <si>
    <t>Rzeka Bug</t>
  </si>
  <si>
    <t>Andrzej Foght</t>
  </si>
  <si>
    <t>2 obrazy</t>
  </si>
  <si>
    <t>Portret M.Ruzamskiego, Z cyklu Kruszewo</t>
  </si>
  <si>
    <t>Franciszek Maśluszczak</t>
  </si>
  <si>
    <t>Opuszczony dom dzieciństwa</t>
  </si>
  <si>
    <t>Stanisław Białogłowicz</t>
  </si>
  <si>
    <t>3 obrazy</t>
  </si>
  <si>
    <t>W  drodze do Pokrzewnicy,</t>
  </si>
  <si>
    <t>Aldona Mickiewicz</t>
  </si>
  <si>
    <t>Ablucje</t>
  </si>
  <si>
    <t>Tadueusz Boruta</t>
  </si>
  <si>
    <t>Spojrzenie filozofa,</t>
  </si>
  <si>
    <t>Zdzisław Nitka</t>
  </si>
  <si>
    <t>Szablony</t>
  </si>
  <si>
    <t>Janusz Szpyt</t>
  </si>
  <si>
    <t>Opieka</t>
  </si>
  <si>
    <t>Adam Wsiołkowski</t>
  </si>
  <si>
    <t>Zjawisko XIV</t>
  </si>
  <si>
    <t>Waldemar Kuczma</t>
  </si>
  <si>
    <t>Podróże niemożliwe</t>
  </si>
  <si>
    <t>Krzysztof Kiwerski</t>
  </si>
  <si>
    <t>Ośmiornica</t>
  </si>
  <si>
    <t>Grzegorz Bednarski</t>
  </si>
  <si>
    <t>6 obrazów</t>
  </si>
  <si>
    <t>cykl Peccate cz.od 1-6</t>
  </si>
  <si>
    <t>Franciszek Ledóchowski</t>
  </si>
  <si>
    <t>kolekcja obrazów</t>
  </si>
  <si>
    <t>Operion dzikowski 1-8</t>
  </si>
  <si>
    <t>Władysław Popielarczyk</t>
  </si>
  <si>
    <t>Kolekcja 23 obrazów</t>
  </si>
  <si>
    <t>Ryszard Mrozowski</t>
  </si>
  <si>
    <t>Łachy wiślany,Ciocia Hela,Atak na przyczółek, Autoportret,St.Staszic,Pejzaz z Harasiuk,Pejzaż  Tarnobrzeg Ocice,Pejzaz z Tarnobrzega, Pejzaz o zmierzchu, Pejzaz z Rumuni,Pejzaz Morski,Dworzec w Tarnpbrzegu, Portret kobiety,Portret mężczyzny, Aktoprtret</t>
  </si>
  <si>
    <t>Marian Kosior</t>
  </si>
  <si>
    <t>Stary zamek.Zamek w Dzikowie,Krajobraz powodziow,Stary rynek,Kapliczka Sw. Jana,Kościól o.Dominikanów,Kordekarda,uliczka Tarnobrzeska, Zaułek Tarnobrzega,Zabytkowa kapliczka</t>
  </si>
  <si>
    <t>Zdzisław Beksiński</t>
  </si>
  <si>
    <t>Pegaz olej,płyta</t>
  </si>
  <si>
    <t>Jan Bąkowski</t>
  </si>
  <si>
    <t>Portret M.Tarnowskiej</t>
  </si>
  <si>
    <t>Ignacy Zygmuntowicz</t>
  </si>
  <si>
    <t>W drodze</t>
  </si>
  <si>
    <t>Fincenty Wodzinowski</t>
  </si>
  <si>
    <t>Zaloty</t>
  </si>
  <si>
    <t>Stanisław Ledóchowski</t>
  </si>
  <si>
    <t>kolekcja o Krzemieńcu</t>
  </si>
  <si>
    <t>Rodzina Trnowskich</t>
  </si>
  <si>
    <t>kolekcja rodzinna</t>
  </si>
  <si>
    <t>Ornat XVIII w.</t>
  </si>
  <si>
    <t>Ornaty z pasów kontuszowych</t>
  </si>
  <si>
    <t>2 szt</t>
  </si>
  <si>
    <t>Horągiew kościelna XVIII w.</t>
  </si>
  <si>
    <t>a.n.</t>
  </si>
  <si>
    <t>obraz wotywny</t>
  </si>
  <si>
    <t>Szyszak rycerski</t>
  </si>
  <si>
    <t>Marian Ruzamski</t>
  </si>
  <si>
    <t>kolekcja prac ( 93 szt.- akwarele,rysunki i szkice)</t>
  </si>
  <si>
    <t>Waga lekarska</t>
  </si>
  <si>
    <t>Komoda z marmurowym blatem</t>
  </si>
  <si>
    <t>Nakastlik z blatem marmurowym</t>
  </si>
  <si>
    <t>Nakastlik</t>
  </si>
  <si>
    <t>Barek drewniany z blatem marmurowym</t>
  </si>
  <si>
    <t>Niedzwiedz wypchany</t>
  </si>
  <si>
    <t>Poroże z napisem Karpaty</t>
  </si>
  <si>
    <t>Komoda z czterema szufladami</t>
  </si>
  <si>
    <t>Kasa pancerna</t>
  </si>
  <si>
    <t>figura św. Huberta</t>
  </si>
  <si>
    <t>toaleta poła XIX w.</t>
  </si>
  <si>
    <t>Szafa uraniowa trzy częściowa  ł XIX w.</t>
  </si>
  <si>
    <t>biurko połowa XIX w.</t>
  </si>
  <si>
    <t>stól pol. XIX w.</t>
  </si>
  <si>
    <t>Fisharmonia początek XX w.</t>
  </si>
  <si>
    <t>Obraz L. Caracciollo</t>
  </si>
  <si>
    <t>Widok Horochowa</t>
  </si>
  <si>
    <t>Obraz G.Fidanza</t>
  </si>
  <si>
    <t>Wg C.J. Verneta</t>
  </si>
  <si>
    <t>Kaskada w Tivoli</t>
  </si>
  <si>
    <t>Ławka żeliwna</t>
  </si>
  <si>
    <t>2 sztuki</t>
  </si>
  <si>
    <t>Rzeźba dzika</t>
  </si>
  <si>
    <t>Mozaika I w. n.e.</t>
  </si>
  <si>
    <t>Maria Klementyna Sobieska, Johann Martin Bernigeroth (1713 – 1767), I poł. XVIII w., miedzioryt, papier czerpany, 15,5 x 9,5 cm (MNK ND 237)</t>
  </si>
  <si>
    <t>Portret Jakuba Ludwika Sobieskiego, Martin Bernigeroth (1670 – 1733), k. XVII w., miedzioryt, papier czerpany, 15 x 9,5 cm (MNK ND 262)</t>
  </si>
  <si>
    <t>Scena batalistyczna, A.N., XIX w., litografia, wym. 68 x 78 cm (S 1463 MŁ)</t>
  </si>
  <si>
    <t>Mameluk stojący obok konia, , II poł. XIX w., litografia, wym. 68 x 78 cm (S 1464 MŁ)</t>
  </si>
  <si>
    <t>Św. Ludwig biskup, A.N., kwasoryt, wym. 37 x 19 cm (S 2488 MŁ)</t>
  </si>
  <si>
    <t>Marcin Tarnowski, E.Tore/R.Therr, XIX w., litografia, wym. 37 x 27 cm ( S 3133 MŁ)</t>
  </si>
  <si>
    <t>Widok Mokotowa, Zygmunt Vogel/Jan Zachariasz Frey, miedzioryt, 1806 r., wym. 63 x 47 cm ( S 4285 MŁ )</t>
  </si>
  <si>
    <t>Widok zamku w Ojcowie, Zygmunt Vogel/Jan Zachariasz Frey, 1806 r., kwasoryt, wym. 47 x 69 cm, (S 4287 MŁ)</t>
  </si>
  <si>
    <t>Krzeszowice, Zygmunt Vogel/Jan Zachariasz Frey, 1806 r., akwaforta, wym. 46 x 69 cm ( S 4295 MŁ)</t>
  </si>
  <si>
    <t>4 000 zl</t>
  </si>
  <si>
    <t>August III, Johannes Nilson, XVIII w., miedzioryt, wym. 33 x 24 cm ( S 4319 MŁ)</t>
  </si>
  <si>
    <t>Sandomierz, Eric Jonsson Dahlberg, kwasoryt, wym. 38 x 57 cm ( S 4388 MŁ)</t>
  </si>
  <si>
    <t>Kraków, Frans Hogenberg/ Georg Braun, XVII w., miedzioryt, wym. 48 x 120 cm ( S 4390 MŁ)</t>
  </si>
  <si>
    <t>Pieskowa Skała, Antoni Oleszczyński (1794 – 1879) staloryt, wym. 10 x 13 cm ( S 6599 MŁ)</t>
  </si>
  <si>
    <t>Odpoczynek ułanów polskich, H. Vernet/L. Debucourt, akwatinta, wym. 62,5 x 81,5 cm ( S 7602 MŁ)</t>
  </si>
  <si>
    <t>Widok zamku w Dzikowie, Przybysławski, XIX w., rysunek lawowany, wym. 32 x 48 cm (S 7664 MŁ)</t>
  </si>
  <si>
    <t>Widok zamku w Dzikowie, A.N. – Przybysławski (?), XIX w., rysunek lawowany, wym. 32 x 48 cm (S 7666 MŁ)</t>
  </si>
  <si>
    <t>Widok zamku w Dzikowie, A.N. – Przybysławski (?), XIX w., rysunek lawowany, wym. 32 x 48 cm (S 7668 MŁ)</t>
  </si>
  <si>
    <t>Grafika barwna „Start”, Francja, XIX w., wym. 50 x 68 cm (KWM 568 MŁ)</t>
  </si>
  <si>
    <t>Zamek, litografia, wym. 46 x 58 cm (KWM 573 MŁ)</t>
  </si>
  <si>
    <t>Katarzyna Opalińska, miedzioryt, wym. 64 x 54 cm (KWM 575 MŁ)</t>
  </si>
  <si>
    <t>Pałac w Jabłonnej, miedzioryt, wym. 70 x 54,5 cm (KWM 576 MŁ)</t>
  </si>
  <si>
    <t>Ryś, miedzioryt, wym. 71 x 49 cm (KWM 577 MŁ)</t>
  </si>
  <si>
    <t>Ruiny zamku w Tęczynie, miedzioryt, wym. 70 x 54,5 cm (KWM 578 MŁ)</t>
  </si>
  <si>
    <t>Waza czarną z pokrywką – urna, marmur ciemnoszary, Włochy (?), XIX w., wys. 44 cm, śr. 17,5 cm ( S 1219 MŁ)</t>
  </si>
  <si>
    <t>Wazka z girlandami roślinnymi, uchwyty w kształcie koźlich głów, z pokrywką, alabaster, XVIII/XIX w., wym. 55 x 59 x 49 cm (S 1292 MŁ)</t>
  </si>
  <si>
    <t>Lampka oliwna z uchwytem w kształcie głowy konia, brąz, odlew (S 2112 MŁ)</t>
  </si>
  <si>
    <t>Wazka z płaskorzeźbionymi ptakami na brzuścu, Włochy, XVIII/XIX w., alabaster, wym. 26,5 x 16,5 cm (S 2231 MŁ )</t>
  </si>
  <si>
    <t>Waza żłobkowana z geometrycznym fryzem, Włochy, I poł. XIX w., alabaster, wym. 73 x 25 x 25 cm (S 2233 MŁ)</t>
  </si>
  <si>
    <t>Podstawa pod wazon z trzema gracjami podtrzymującymi obręcz, I poł. XIX w., brąz, wys. 43,3 cm (S 10806 MŁ)</t>
  </si>
  <si>
    <t>Podstawka z trzema trytonami, XIX w., brąz, wym. 14,5 x 14,8 x 14,8 cm (S 10826 MŁ)</t>
  </si>
  <si>
    <t>Podstawka z trzema trytonami, XIX w., brąz, wym. 14,5 x 14,8 x 14,8 cm (S 10827 MŁ)</t>
  </si>
  <si>
    <t>Lampa stojąca w formie kolumny, XIX/XX w., alabaster, wym. 58 x 15 x 15 cm (S 10874 MŁ)</t>
  </si>
  <si>
    <t>Fotel, drewno, tapicerka, ok. 1830 – 1840 r., wym. 90 x 59 x 59 cm (S 260 MŁ)</t>
  </si>
  <si>
    <t>Biurko w stylu Ludwika XV, z brązowymi okuciami, XX w. wym. 79 x 150 x 80 cm (S 935 MŁ)</t>
  </si>
  <si>
    <t>Szafeczka empirowa, jednodrzwiowa, mahoniowa, XIX w., wym. 79 x 39 x 35 cm (S 1282 MŁ)</t>
  </si>
  <si>
    <t>Krzesło w stylu Ludwika XV, XIX w., wym. 90 x 56 x 45 cm (S 3084 MŁ)</t>
  </si>
  <si>
    <t>Krzesło neobarokowe, intarsjowane, wym. 113 x 51 x 42 cm (S 3652 MŁ)</t>
  </si>
  <si>
    <t>Stolik do gry, półokrągły, intarsjowany (S 3656 MŁ)</t>
  </si>
  <si>
    <t>Fotel w stylu Ludwika XV, tapicerowany, wym. 90 x 56 x 47 cm (S 4042 MŁ)</t>
  </si>
  <si>
    <t>Stolik okrągły z szufladką, mahoniowy, wym. 76 x 50 x 50 cm (S 4051 MŁ)</t>
  </si>
  <si>
    <t>Biurko neorokokowe, drewno, brąz, wym. 80 x 101 x 140 cm (S 6077 MŁ)</t>
  </si>
  <si>
    <t>Krzesło w stylu Ludwika Filipa, poł. XIX w., wym. 100 x 48 x 48 cm (S 10168 MŁ)</t>
  </si>
  <si>
    <t>Krzesło w stylu Ludwika Filipa, poł. XIX w., wym. 100 x 48 x 48 cm (S 10169 MŁ)</t>
  </si>
  <si>
    <t>Krzesło w stylu Ludwika Filipa, poł. XIX w., wym. 100 x 48 x 48 cm (S 10170 MŁ)</t>
  </si>
  <si>
    <t>Krzesło w stylu Ludwika Filipa, poł. XIX w., wym. 100 x 48 x 48 cm (S 10171 MŁ)</t>
  </si>
  <si>
    <t>Krzesło w stylu Ludwika Filipa, poł. XIX w., wym. 100 x 48 x 48 cm (S 10172 MŁ)</t>
  </si>
  <si>
    <t>Fotel w stylu Ludwika Filipa, poł. XIX w., wym. 106 x 65 x 65 cm (S 10173 MŁ)</t>
  </si>
  <si>
    <t>Fotel w stylu Ludwika Filipa, poł. XIX w., wym. 106 x 65 x 65 cm (S 10174 MŁ)</t>
  </si>
  <si>
    <t>Fotel w stylu Ludwika Filipa, poł. XIX w., wym. 106 x 65 x 65 cm (S 10175 MŁ)</t>
  </si>
  <si>
    <t>Kanapa w stylu Ludwika Filipa, poł. XIX w., wym. 116 x 180 x 70 cm (S 10177 MŁ)</t>
  </si>
  <si>
    <t>Kanapa w stylu Ludwika Filipa, poł. XIX w., wym. 116 x 180 x 70 cm (S 10178 MŁ)</t>
  </si>
  <si>
    <t>Skrzynia, wieko zamykane na 18 rygli, Wiedeń, stal, 1807 r., wym. 50 x 86 x 53 cm (S 10642 MŁ)</t>
  </si>
  <si>
    <t>Stolik rokokowy, fornirowany w robmoidalną kratę z brązami, poł. XVIII w., wym. 77 x 81 x 56 cm (S 10652 MŁ)</t>
  </si>
  <si>
    <t>Krzesło pseudoklasycystyczne, tapicerowane ok. 1903 r. wym. 86 x 51 x 52 cm (S 10654 MŁ)</t>
  </si>
  <si>
    <t>Krzesło pseudoklasycystyczne, tapicerowane ok. 1903 r. wym. 86 x 51 x 52 cm (S 10655 MŁ)</t>
  </si>
  <si>
    <t>Fotel pseudoklasycystyczny, tapicerowany, ok. 1903 r. wym. 83 x 68 x 51 cm (S 10656 MŁ)</t>
  </si>
  <si>
    <t>Fotel pseudoklasycystyczny, tapicerowany, ok. 1903 r. wym. 83 x 68 x 51 cm (S 10657 MŁ)</t>
  </si>
  <si>
    <t>Fotel neobarokowy, tapicerowany, 4 ćw. XIX w., drewno, aksamit, wym. 111,5 x 67 x 80,5 cm (S 10659 MŁ)</t>
  </si>
  <si>
    <t>Fotel neobarokowy, tapicerowany, 4 ćw. XIX w., drewno, aksamit, wym. 111,5 x 67 x 80,5 cm (S 10660 MŁ)</t>
  </si>
  <si>
    <t>Fotel w typie Savonaroli, zdobiony inkrustacją, XIX w., drewno, wym. 95 x 71,5 x 50 cm (S 10831 MŁ)</t>
  </si>
  <si>
    <t>Etażerka z 7 półkami, XIX w., bambus, wym. 174,5 x 77 x 34,5 cm (S 10839 MŁ)</t>
  </si>
  <si>
    <t>Stolik – barek owalny, XIX w., drewno, wymiary 78 x 76 x 61 cm (S 10933 MŁ)</t>
  </si>
  <si>
    <t>Szafka kątowa, półokrągła, dwuczęściowa, intarsjowana w motywy roślinne, drewno, wym. 208 x 89 x 61 cm (S 10934 MŁ)</t>
  </si>
  <si>
    <t>Krzesło w stylu Marii Teresy, z siatką, XIX w., dąb, wym. 93 x 47 x 43 cm (S 10954 MŁ)</t>
  </si>
  <si>
    <t>Kanapa w stylu Ludwika XV, biała, tapicerowana, XIX w., wym. 91 x 160 x 68 cm (S 10955 MŁ)</t>
  </si>
  <si>
    <t>Fotel w stylu Ludwika XV, biały, tapicerowany, XIX w., wym. 91 x 67 x 65 cm (S 10956 MŁ)</t>
  </si>
  <si>
    <t>Fotel w typie angielskim, tapicerowany, XIX w., wym. 88 x 59 x 62 cm (S 11009 MŁ)
(destrukt, do konserwacji i rekonstrukcji)</t>
  </si>
  <si>
    <t>Krzesło w stylu Ludwika Filipa, tapicerowane, XIX w., wym. 91 x 50 x 47 cm (S 11020 MŁ)
(do konserwacji i rekonstrukcji)</t>
  </si>
  <si>
    <t>Parawan 2-skrzydłowy, dołem ażurowy, szczebelkowy, z małymi uchylnymi półeczkami, XIX w., wym. 139 x 90 cm (S 11023 MŁ)
(do konserwacji)</t>
  </si>
  <si>
    <t>2 500 zl</t>
  </si>
  <si>
    <t>Stół w typie Ludwika XV, biały, z szufladą, XIX w., wym. 81 x 134 x 77 cm (S 11025 MŁ)
(do konserwacji)</t>
  </si>
  <si>
    <t>Krzesło, oparcie ażurowe, siedzenie tapicerowane, Anglia, I poł. XIX w., drewno, skóra, wym. 89,5 x 45,5 x 51 cm (S 11064 MŁ)</t>
  </si>
  <si>
    <t>Krzesło, oparcie ażurowe, siedzenie tapicerowane, Anglia, I poł. XIX w., wym. 89,5 x 45,5 x 51 cm (S 11068 MŁ)</t>
  </si>
  <si>
    <t>Krzesło, oparcie ażurowe, siedzenie tapicerowane, Anglia, I poł. XIX w., wym. 89,5 x 45,5 x 51 cm (S 11069 MŁ)</t>
  </si>
  <si>
    <t>Krzesło, oparcie ażurowe, siedzenie tapicerowane, Anglia, I poł. XIX w., wym. 89,5 x 45,5 x 51 cm (S 11070 MŁ)</t>
  </si>
  <si>
    <t>Fotel typu confessional, neorokokowy, tapicerowany, XIX w., wym. 105 x 74 x 60 cm (S 11071 MŁ)</t>
  </si>
  <si>
    <t>Stolik konsolowy z 2 szufladami, mahoń, XIX w., wym. 87 x 150 x 64 cm (KWM 116 MŁ)</t>
  </si>
  <si>
    <t>Fotel czarny kryty skórą, poł. XIX w., wym. 82 x 55 x 49 cm (KWM 117 MŁ)
(do konserwacji)</t>
  </si>
  <si>
    <t>Stoliczek sześciokątny w typie mauretańskim, drewno, wym. 50 x 44 x 44 cm (KWM 134 MŁ)</t>
  </si>
  <si>
    <t>Puf skórzany, turecki, wym. 24 x 60 x 60 cm (KWM 148 MŁ)
(do konserwacji)</t>
  </si>
  <si>
    <t>Wieszak, drewno, XX w. wym. 154 x 65 x 58 cm (KWM 424 MŁ)</t>
  </si>
  <si>
    <t>Krzesło w typie angielskim, tapicerowane, wym. 94 x 39 x 43 cm (KWM 541 MŁ)
(zniszczone, do konserwacji)</t>
  </si>
  <si>
    <t>Krzesło w typie angielskim, tapicerowane, wym. 94 x 39 x 43 cm (KWM 542 MŁ)
(zniszczone, do konserwacji)</t>
  </si>
  <si>
    <t>Kanapa obita kilimem, XX w., wym. 94 x 178 x 70 cm (KWM 544 MŁ)
(zniszczona, do konserwacji i rekonstrukcji)</t>
  </si>
  <si>
    <t>Stolik z opuszczanym blatem, XIX w., wym. 71 x 78 x 42 cm (KWM 548 MŁ)
(zniszczony, do konserwacji i rekonstrukcji)</t>
  </si>
  <si>
    <t>Stolik z intarsjowanym blatem, XIX w., wym. 76 x 81 x 68 cm (KWM 550 MŁ)
(zniszczony, w częściach, do konserwacji i rekonstrukcji)</t>
  </si>
  <si>
    <t>Szafka 2-częściowa, mahoniowa, XIX w., wym. 120 x 82 x 38 cm (KWM 552 MŁ)</t>
  </si>
  <si>
    <t>Szyfoniera 6-szufladowa, XIX w., (KWM 553 MŁ)
(do konserwacji)</t>
  </si>
  <si>
    <t>Talerz z motywami kwiatów, ptaków i psów, Fo, Japonia, Arita, XVIII/XIX w., porcelana, śr. 55 cm (S 1095 MŁ)</t>
  </si>
  <si>
    <t>Kielich flet, w ukośną kratkę, Polska, ok. 1800 r., szkło, wys. 19 cm (S 1345 MŁ)</t>
  </si>
  <si>
    <t>Kielich flet, w ukośną kratkę, Polska, ok. 1800 r., szkło, wys. 19 cm (S 1347 MŁ)</t>
  </si>
  <si>
    <t>Waza w stylu Ludwika XV, ciemnofioletowa, Francja, k. XIX w., porcelana, wym. 20 x 21 cm (S 1466 MŁ)</t>
  </si>
  <si>
    <t>Taca okrągła z ażurową galeryjką, pocz. XIX w., szkło, mosiądz, wym. 7, śr. 52 cm (S 2026 MŁ)</t>
  </si>
  <si>
    <t>Taca okrągła z ażurową galeryjką, pocz. XIX w., szkło, mosiądz, wym. 7, śr. 52 cm (S 2027 MŁ)</t>
  </si>
  <si>
    <t>Świecznik stojący, kryształowy, wys. 71 cm, destrukt (S 3274 MŁ )</t>
  </si>
  <si>
    <t>Filiżanka biała ze złotym paskiem, porcelana, wym. 6, śr. 6 cm, (S 5076 MŁ)</t>
  </si>
  <si>
    <t>Waza majolikowa, Orazio Fontana (1510 – 1571), XVI w., majolika, wym. 21 x 44 x 44 cm (S 6101 MŁ)</t>
  </si>
  <si>
    <t>Talerz z kobaltowym pasem i herbem Leliwa, Pirkenhamer, Brezova, Czechy, XX w., porcelana, śr. 24,2 cm (S 8800 MŁ)</t>
  </si>
  <si>
    <t>Donica typu cache – pot, z inicjałami SA i herbami Polski i Litwy, Korzec, 1790 r., porcelana, wym. 19,5 x 23 x 27,7 cm (S 10812 MŁ)</t>
  </si>
  <si>
    <t>Donica typu cache – pot, z inicjałami SA i herbami Polski i Litwy, Korzec, 1790 r., porcelana, wym. 19,5 x 23 x 27,7 cm (S 10813 MŁ)</t>
  </si>
  <si>
    <t>Wazon w kształcie rogu obfitości, XIX w., porcelana, wym. 23 x 19 x 10 cm (S 10877 MŁ)</t>
  </si>
  <si>
    <t>Wazon z pokrywą, w kwiaty i ptaki, XIX w., fajans, wym. 42 x 21,5 x 21,5 cm (S 10878 MŁ)</t>
  </si>
  <si>
    <t>Waza z kobaltową polewą i złoceniami w stylu chińskim, w oprawie brązowej, XIX w., porcelana, brąz, wym. 62 x 43 x 43 cm (S 11078 MŁ)</t>
  </si>
  <si>
    <t>Świecznik wiszący, elektryczny, 6 – świecowy, empirowy, metalowy, XIX w. (S 1218 MŁ)</t>
  </si>
  <si>
    <t>Tacka ze sceną rodzajową, Nathanael Schlaubitz (1662 – 1726), Gdańsk, pocz. XVIII w., srebro, wym. 21 x 28,5 cm (S 1439 MŁ)</t>
  </si>
  <si>
    <t>17 000 zl</t>
  </si>
  <si>
    <t>Kubek z postaciami i motywami roślinnymi, Johann Rhode (Röde) II (1657 – 1720), ok. 1700 r., srebro, wym. 19 x 13 x 13 cm (S 1440 MŁ)</t>
  </si>
  <si>
    <t>Kubek neorokokowy, II poł. XIX w., srebro, wym. 12,7 śr. 9,5 cm (S 1441 MŁ)</t>
  </si>
  <si>
    <t>Lusterko z rączką w oprawie filigranowej, k. XVIII w., srebro, szkło, wym. 33 x 17 cm (S 1445 MŁ)</t>
  </si>
  <si>
    <t>JDS: Cukierniczka spiralnie żebrowana, Polska, II poł. XVIII w., srebro, wym. 13 x 10 x 10 cm (S 1452 MŁ)</t>
  </si>
  <si>
    <t>Świecznik wiszący 8 – świecowy, mosiądz (S 2853 MŁ)</t>
  </si>
  <si>
    <t>Lichtarz drewniany zdobiony liśćmi akantu, drewno, wys. 52 cm (S 5012 MŁ)</t>
  </si>
  <si>
    <t>Lichtarz drewniany zdobiony liśćmi akantu, drewno, wys. 52 cm (S 5013 MŁ)</t>
  </si>
  <si>
    <t>Lichtarz drewniany zdobiony liśćmi akantu, drewno, wys. 52 cm (S 5014 MŁ)</t>
  </si>
  <si>
    <t>Lichtarz drewniany zdobiony liśćmi akantu, drewno, wys. 52 cm (S 5015 MŁ )</t>
  </si>
  <si>
    <t>Tacka z solniczkami, neorokokowa, srebro, wym. 8 x 12 cm (S 5020 MŁ)</t>
  </si>
  <si>
    <t>Świecznik 3 – ramienny, mosiądz, wys. 55 cm (S 5021 MŁ)</t>
  </si>
  <si>
    <t>Świecznik 3 – ramienny, mosiądz, wys. 55 cm (S 5023 MŁ)
(Destrukt, niekompletny)</t>
  </si>
  <si>
    <t>Kałamarz – skrzyneczka, neogotyk, mosiądz, wym. 13 x 9 x 6 cm (S 5024 MŁ)</t>
  </si>
  <si>
    <t>Kubek z herbem Pilawa, Francja, XIX w., srebro, wym. 9, śr. 8 cm (S 5026 MŁ)</t>
  </si>
  <si>
    <t>Kubek z herbem Pilawa, Francja, XIX w., srebro, wym. 9, śr. 8 cm (S 5028 MŁ)</t>
  </si>
  <si>
    <t>Kubek z herbem Pilawa, Francja, XIX w., srebro, wym. 9, śr. 8 cm (S 5030 MŁ)</t>
  </si>
  <si>
    <t>Kubek z herbem Pilawa, Francja, XIX w., srebro, wym. 9, śr. 8 cm (S 5032 MŁ)</t>
  </si>
  <si>
    <t>Kubek z herbem Pilawa, Francja, XIX w., srebro, wym. 9, śr. 8 cm (S 5034 MŁ)</t>
  </si>
  <si>
    <t>Kubek z herbem Pilawa, Francja, XIX w., srebro, wym. 9, śr. 8 cm (S 5038 MŁ)</t>
  </si>
  <si>
    <t>Kubek z herbem Pilawa, Francja, XIX w., srebro, wym. 4, śr. 4,5 cm (S 5042 MŁ)</t>
  </si>
  <si>
    <t>Kubek z herbem Pilawa, Francja, XIX w., srebro, wym. 4, śr. 4,5 cm (S 5044 MŁ)</t>
  </si>
  <si>
    <t>Kubek z herbem Pilawa, Francja, XIX w., srebro, wym. 4, śr. 4,5 cm (S 5046 MŁ</t>
  </si>
  <si>
    <t>Kubek z herbem Pilawa, Francja, XIX w., srebro, wym. 4, śr. 4,5 cm (S 5048 MŁ)</t>
  </si>
  <si>
    <t>Kubek z herbem Pilawa, Francja, XIX w., srebro, wym. 4, śr. 4,5 cm (S 5050 MŁ)</t>
  </si>
  <si>
    <t>Serwetnik neogotycki, brąz, wym. 10,5 x 7 x 7 cm (S 5062 MŁ)</t>
  </si>
  <si>
    <t>Krzyżyk prawosławny, mosiądz, rzeźbiony, wym. 13 x 7 cm (S 5087 MŁ)</t>
  </si>
  <si>
    <t>Koszyczek z uchem z motywem liści akantu, Malcz, srebro, XIX w., wym. 19 x 29 cm (S 5088 MŁ)</t>
  </si>
  <si>
    <t>Lichtarz neogotycki, mosiądz, wys. 18 cm (S 5090 MŁ)</t>
  </si>
  <si>
    <t>Lichtarz neorokokowy z herbami Pilawa i Leliwa, Austria, ok. 1897 r., srebro, wys. 37 cm (S 10418 MŁ)</t>
  </si>
  <si>
    <t>6 000 zl</t>
  </si>
  <si>
    <t>Talerz z rzędem perełek, Gdańsk, XVIII w., srebro, śr. 28,4 cm (S 10420 MŁ)</t>
  </si>
  <si>
    <t>Puzdro toaletowe, owalne, klasycystyczne, Anglia, k. XVII w., srebro, wym. 7,5 x 11,5 x 16,1 cm (S 10423 MŁ)</t>
  </si>
  <si>
    <t>Nakrywka kasetki z inicjałami AP, Austria, k. XIX w., srebro, wym. 14,5 x 25,5 x 16,4 cm (S 10428 MŁ)</t>
  </si>
  <si>
    <t>Talerz z herbem Pilawa, Francja, I poł. XIX w., srebro, śr. 27,7 cm (S 10429 MŁ)</t>
  </si>
  <si>
    <t>Talerz z herbem Pilawa, Francja, I poł. XIX w., srebro, śr. 27,7 cm (S 10430 MŁ)</t>
  </si>
  <si>
    <t>Talerz pięciolistny z inicjałami AP, Gdańsk, XVIII w., srebro, śr. 27,3 cm (S 10431 MŁ)</t>
  </si>
  <si>
    <t>Talerz pięciolistny z inicjałami AP, Gdańsk, XVIII w., srebro, śr. 27,3 cm (S 10432 MŁ)</t>
  </si>
  <si>
    <t>15 000 zl</t>
  </si>
  <si>
    <t>Talerz o falistym brzegu z herbem Pilawa, Francja, XIX w., srebro, śr. 30,3 cm (S 10434 MŁ)</t>
  </si>
  <si>
    <t>10 000 zl</t>
  </si>
  <si>
    <t>Talerz o falistym brzegu z herbem Pilawa, Francja, XIX w., srebro, śr. 30 cm (S 10436 MŁ)</t>
  </si>
  <si>
    <t>Talerz o falistym brzegu z herbem Pilawa, Francja, XIX w., srebro, śr. 30 cm (S 10438 MŁ)</t>
  </si>
  <si>
    <t>Półmisek owalny z herbem Pilawa, Francja XIX w., srebro, wym. 2,5 x 41,5 x 25,9 cm (S 10440 MŁ)</t>
  </si>
  <si>
    <t>Półmisek okrągły z herbami Pilawa i Leliwa, Kraków, XX w., plater, śr. 36 cm (S 10441/2 MŁ)</t>
  </si>
  <si>
    <t>Półmisek okrągły z herbami Pilawa i Leliwa, Kraków, XX w., plater, śr. 36 cm (S 10441/4 MŁ)</t>
  </si>
  <si>
    <t>Półmisek okrągły z herbami Pilawa i Leliwa, Kraków, XX w., plater, śr. 36 cm (S 10441/5 MŁ)</t>
  </si>
  <si>
    <t>Półmisek okrągły z herbami Pilawa i Leliwa, Kraków, XX w., plater, śr. 36 cm (S 10441/7 MŁ)</t>
  </si>
  <si>
    <t>Półmisek owalny z herbami Pilawa i Leliwa, Kraków, XX w., plater, wym. 3,7 x 54 x 34 cm (S 10442/2 MŁ)</t>
  </si>
  <si>
    <t>Półmisek owalny z herbami Pilawa i Leliwa, Kraków, XX w., plater, wym. 3,7 x 54 x 34 cm (S 10442/3 MŁ)</t>
  </si>
  <si>
    <t>Półmisek owalny z herbami Pilawa i Leliwa, Kraków, XX w., plater, wym. 3,7 x 54 x 34 cm (S 10442/6 MŁ)</t>
  </si>
  <si>
    <t>Półmisek owalny z herbami Pilawa i Leliwa, Kraków, XX w., plater, wym. 3,7 x 54 x 34 cm (S 10442/7 MŁ)</t>
  </si>
  <si>
    <t>Półmisek owalny z herbami Pilawa i Leliwa, Kraków, XX w., plater, wym. 3,7 x 54 x 34 cm (S 10442/8 MŁ)</t>
  </si>
  <si>
    <t>3 000 zl</t>
  </si>
  <si>
    <t>Pokrywka okrągła z herbem Pilawa, Francja, srebro, śr. 22,5 cm  (S 10444 MŁ)</t>
  </si>
  <si>
    <t>Pokrywka okrągła z herbem Pilawa, Francja, srebro, śr. 22,5 cm  (S 10445 MŁ)</t>
  </si>
  <si>
    <t>Taca owalna, gładka, Warszawa, XX w., plater, wym. 46,7 x 38,6 cm  (S 10446 MŁ)</t>
  </si>
  <si>
    <t>Taca prostokątna, Austria, XIX w., plater, wym. 53,5 x 41,4 cm (S 10447 MŁ)</t>
  </si>
  <si>
    <t>Nakrywka okrągła, klasycystyczna, z herbem Pilawa, Francja, XIX w., srebro, śr. 23,4 cm (S 10448 MŁ)</t>
  </si>
  <si>
    <t>Rama tacy, owalna, ażurowa, Austria, XIX/XX w., srebro, wym. 57 x 39 cm (S 10449 MŁ)</t>
  </si>
  <si>
    <t>Sosjerka owalna z herbem Pilawa, Austria, XIX/XX w., srebro, wym. 11 x 25 x 17,5 cm (S 10450 MŁ)</t>
  </si>
  <si>
    <t>Sosjerka empirowa, Kraków, XIX/XX w., srebro, wys. 19 x 28 x 11 cm  (S 10451 MŁ)</t>
  </si>
  <si>
    <t>Sosjerka empirowa, Kraków, XIX/XX w., srebro, wys. 19 x 28 x 11 cm  (S 10452 MŁ)</t>
  </si>
  <si>
    <t>Pokrywa okrągła do półmiska z herbem Pilawa, Austria, koniec XIX w., srebro, wym. 9 x 23 x 23 cm  (S 10454 MŁ)</t>
  </si>
  <si>
    <t>Pokrywa okrągła do półmiska z herbem Pilawa, Francja, XIX w., srebro, wym. 23 x 23 cm  (S 10455 MŁ)</t>
  </si>
  <si>
    <t>Talerz płytki z literami RB, Rosja, 1830 r., srebro, śr. 20 cm  (S 10457 MŁ)</t>
  </si>
  <si>
    <t>Widelczyk deserowy, malowany kobaltem w gałązki, Czechy, XIX w., metal, porcelana, dł. 14,3 cm  (S 10460 MŁ)</t>
  </si>
  <si>
    <t>Widelczyk deserowy, malowany kobaltem w gałązki, Czechy, XIX w., metal, porcelana, dł. 14,3 cm  (S 10461MŁ)</t>
  </si>
  <si>
    <t>Widelczyk deserowy, malowany kobaltem w gałązki, Czechy, XIX w., metal, porcelana, dł. 14,3 cm  (S 10462 MŁ)</t>
  </si>
  <si>
    <t>Widelczyk deserowy, malowany kobaltem w gałązki, Czechy, XIX w., metal, porcelana, dł. 14,3 cm  (S 10463 MŁ)</t>
  </si>
  <si>
    <t>Widelczyk deserowy, malowany kobaltem w gałązki, Czechy, XIX w., metal, porcelana, dł. 14,3 cm  (S 10464 MŁ)</t>
  </si>
  <si>
    <t>Widelczyk deserowy, malowany kobaltem w gałązki, Czechy, XIX w., metal, porcelana, dł. 14,3 cm  (S 10465 MŁ)</t>
  </si>
  <si>
    <t>Widelczyk deserowy, malowany kobaltem w gałązki, Czechy, XIX w., metal, porcelana, dł. 14,3 cm  (S 10466 MŁ)</t>
  </si>
  <si>
    <t>Widelczyk deserowy, malowany kobaltem w gałązki, Czechy, XIX w., metal, porcelana, dł. 14,3 cm  (S 10469 MŁ)</t>
  </si>
  <si>
    <t>Widelczyk deserowy, malowany kobaltem w gałązki, Czechy, XIX w., metal, porcelana, dł. 14,3 cm  (S 10470 MŁ)</t>
  </si>
  <si>
    <t>Nakrywka okrągła z herbem Pilawa, Francja, XIX w., srebro, śr. 12 cm  (S 10471 MŁ)</t>
  </si>
  <si>
    <t>Cukiernica secesyjna, Austria, ok. 1900 r., srebro, wym. 8 x 11 x 16 cm (S 10472 MŁ)</t>
  </si>
  <si>
    <t>Nóż z neorokokowym ornamentem, herbem Pilawa i literami ZP, Austria XIX w., srebro, stal, dł. 21 cm  (S 10473 MŁ)</t>
  </si>
  <si>
    <t>Nóż z neorokokowym ornamentem, herbem Pilawa i literami ZP, Austria XIX w., srebro, stal, dł. 21 cm (S 10474 MŁ)</t>
  </si>
  <si>
    <t>Nóż z neorokokowym ornamentem, herbem Pilawa i literami ZP, Austria XIX w., srebro, stal, dł. 17,7 cm (S 10475 MŁ)</t>
  </si>
  <si>
    <t>Nóż z neorokokowym ornamentem, herbem Pilawa i literami ZP, Austria XIX w., srebro, stal, dł. 17 cm (S 10476 MŁ)</t>
  </si>
  <si>
    <t>Nóż z neorokokowym ornamentem, herbem Pilawa i literami ZP, Austria XIX w., srebro, stal, dł. 21 cm (S 10477 MŁ)</t>
  </si>
  <si>
    <t>Nóż z neorokokowym ornamentem, herbem Pilawa i literami ZP, Austria XIX w., srebro, stal, dł. 21 cm (S 10478 MŁ)</t>
  </si>
  <si>
    <t>Nóż z neorokokowym ornamentem, herbem Pilawa i literami ZP, Austria XIX w., srebro, stal, dł. 21 cm (S 10479 MŁ)</t>
  </si>
  <si>
    <t>Nóż z neorokokowym ornamentem, herbem Pilawa i literami ZP, Austria XIX w., srebro, stal, dł. 21 cm (S 10480 MŁ)</t>
  </si>
  <si>
    <t>Tulejka do świecznika zdobiona rokajami, Austria, XIX w., srebro, wym. 5,5 x 5 x 5 (S 10481 MŁ)</t>
  </si>
  <si>
    <t>Solniczka podwójna, owalna z herbem Pilawa, Francja, XVIII w., srebro, wym. 2,5 x 9 x 5,5 cm (S 19482 MŁ)</t>
  </si>
  <si>
    <t>Nóż z ornamentem neorokokowym, herbem Pilawa i literami ZP, Austria, XIX w., srebro, stal, dł. 26 cm (S 10483 MŁ)</t>
  </si>
  <si>
    <t>Nóż z ornamentem neorokokowym, herbem Pilawa i literami ZP, Austria, XIX w., srebro, stal, dł. 25,2 cm (S 10484 MŁ)</t>
  </si>
  <si>
    <t>Nóż z ornamentem neorokokowym, herbem Pilawa i literami ZP, Austria, XIX w., srebro, stal, dł. 25,5 cm (S 10485 MŁ)</t>
  </si>
  <si>
    <t>Nóż z ornamentem neorokokowym, herbem Pilawa i literami ZP, Austria, XIX w., srebro, stal, dł. 26 cm (S 10486 MŁ)</t>
  </si>
  <si>
    <t>Nóż z ornamentem neorokokowym, herbem Pilawa i literami ZP, Austria, XIX w. , srebro, stal, dł. 26 cm (S 10487 MŁ)</t>
  </si>
  <si>
    <t>Nóż z ornamentem neorokokowym, herbem Pilawa i literami ZP, Austria, XIX w., srebro, stal, dł. 25,5 cm (S 10488 MŁ)</t>
  </si>
  <si>
    <t>Nóż z ornamentem neorokokowym, herbem Pilawa i literami ZP, Austria, XIX w., srebro, stal, dł. 26 cm (S 10489 MŁ)</t>
  </si>
  <si>
    <t>Nóż z motywem węży, Francja, XIX w., srebro, stal, dł. 21 cm (S 10490 MŁ)</t>
  </si>
  <si>
    <t>Nóż z ornamentem liściastym i herbem Pilawa, Warszawa, XIX w., srebro, stal, dł. 16,5 cm (S 10492 MŁ)</t>
  </si>
  <si>
    <t>Nóż z ornamentem liściastym i herbem Pilawa, Warszawa, XIX w., srebro, stal, dł. 28,5 cm (S 10493 MŁ)</t>
  </si>
  <si>
    <t>Nóż z ornamentem liściastym i herbem Pilawa, Warszawa, XIX w., srebro, stal, dł. 28 cm (S 10494 MŁ)</t>
  </si>
  <si>
    <t>Nóż z literami KAP, Francja, XIX w., srebro, stal, dł. 21 cm (S 10497 MŁ)</t>
  </si>
  <si>
    <t>Nóż z literami KAP, Francja, XIX w., srebro, stal, dł. 21 cm (S 10498 MŁ)</t>
  </si>
  <si>
    <t>150 zl</t>
  </si>
  <si>
    <t>Nóż z literami KAP, Francja, XIX w., srebro, stal, dł. 21 cm (S 10499 MŁ)</t>
  </si>
  <si>
    <t>Nóż z herbem Jelita i literami ZZP, Kraków, XX w., srebro, stal, dł. 24 cm (S 10501 MŁ)</t>
  </si>
  <si>
    <t>Nóż z herbem Jelita i literami ZZP, Kraków, XX w., srebro, stal, dł. 24 cm (S 10502 MŁ)</t>
  </si>
  <si>
    <t>Nóż z herbem Jelita i literami ZZP, Kraków, XX w., srebro, stal, dł. 23,5 cm (S 10503 MŁ)</t>
  </si>
  <si>
    <t>Nóż z herbem Jelita i literami ZZP, Kraków, XX w., srebro, stal, dł. 23,7 cm (S 10507 MŁ)</t>
  </si>
  <si>
    <t>Nóż z herbami Pilawa i Korczak, Francja, XIX w., srebro, stal, dł. 20 cm (S 10509 MŁ)</t>
  </si>
  <si>
    <t>Nóż z herbami Pilawa i Korczak, Francja, XIX w., srebro, stal, dł. 20 cm (S 10510 MŁ)</t>
  </si>
  <si>
    <t>Nóż z herbem Jelita i literami ZZP, Kraków, XX w., srebro, stal, dł. 20,6 cm (S 10512 MŁ)</t>
  </si>
  <si>
    <t>Nóż z herbem Jelita i literami ZZP, Kraków, XX w., srebro, stal, dł. 20,6 cm (S 10513 MŁ)</t>
  </si>
  <si>
    <t>Nóż z herbem Jelita i literami ZZP, Kraków, XX w., srebro, stal, dł. 20,7 cm (S 10514 MŁ)</t>
  </si>
  <si>
    <t>Nóż, Kraków, XX w., srebro, stal, dł. 20,7 cm (S 10516/1 MŁ)</t>
  </si>
  <si>
    <t>Nóż, Kraków, XX w., srebro, stal, dł. 20,7 cm (S 10516/2 MŁ)</t>
  </si>
  <si>
    <t>Nóż, Kraków, XX w., srebro, stal, dł. 20,7 cm (S 10516/3 MŁ)</t>
  </si>
  <si>
    <t>Widelec, Kraków, XX w., srebro, dł. 19,9 cm (S 10517/1 MŁ)</t>
  </si>
  <si>
    <t>Widelec, Kraków, XX w., srebro, dł. 19,9 cm (S 10517/2 MŁ)</t>
  </si>
  <si>
    <t>Widelec z ornamentem kandelabrowym i herbem Pilawa, Francja, XIX w., srebro, dł. 18,4 cm (S 10518 MŁ)</t>
  </si>
  <si>
    <t>Nóż deserowy, XIX w., srebro, żelazo, dł. 19,5 cm (S 10520 MŁ)</t>
  </si>
  <si>
    <t>Nóż z ornamentem kandelabrowym i herbem Pilawa, Francja, XIX w., srebro, stal, dł. 21 cm (S 10521 MŁ)</t>
  </si>
  <si>
    <t>Nóż z ornamentem kandelabrowym i herbem Pilawa, Francja, XIX w., srebro, stal, dł. 21 cm (S 10522 MŁ)</t>
  </si>
  <si>
    <t>Nóż z ornamentem kandelabrowym i herbem Pilawa, Francja, XIX w., srebro, stal, dł. 21 cm (S 10523 MŁ)</t>
  </si>
  <si>
    <t>Nóż z ornamentem kandelabrowym i herbem Pilawa, Francja, XIX w., srebro, stal, dł. 21 cm (S 10524 MŁ)</t>
  </si>
  <si>
    <t>Nóż z ornamentem kandelabrowym i herbem Pilawa, Francja, XIX w., srebro, stal, dł. 21 cm (S 10525 MŁ)</t>
  </si>
  <si>
    <t>Nóż z ornamentem kandelabrowym i herbem Pilawa, Francja, XIX w., srebro, stal, dł. 21 cm (S 10526 MŁ)</t>
  </si>
  <si>
    <t>100 zl</t>
  </si>
  <si>
    <t>Zwieńczenie świecznika – kwiaton z tulejką, II poł. XIX w., alpaka, wys. 6,2 cm (S 10532 MŁ)</t>
  </si>
  <si>
    <t>Tulejka do lichtarza w formie wazonu, XIX/XX w., plater, wys. 12,3 cm (S 10533 MŁ)</t>
  </si>
  <si>
    <t>Nóż z herbami Pilawa i Korczak, Wiedeń, II poł. XIX w., srebro, stal, dł. 25,3 cm (S 10535 MŁ)</t>
  </si>
  <si>
    <t>Nóż z herbami Pilawa i Korczak, Wiedeń, II poł. XIX w., srebro, stal, dł. 23,5 cm (S 10537 MŁ)</t>
  </si>
  <si>
    <t>Nóż z herbami Pilawa i Korczak, Wiedeń, II poł. XIX w., srebro, stal, dł. 24 cm (S 10538 MŁ)</t>
  </si>
  <si>
    <t>Nóż z herbami Pilawa i Korczak, Wiedeń, II poł. XIX w., srebro, stal, dł. 24 cm (S 10539 MŁ)</t>
  </si>
  <si>
    <t>Nóż z herbami Pilawa i Korczak, Wiedeń, II poł. XIX w., srebro, stal, dł. 24 cm (S 10540 MŁ)</t>
  </si>
  <si>
    <t>Nóż z herbami Pilawa i Korczak, Wiedeń, II poł. XIX w., srebro, stal, dł. 24 cm (S 10541 MŁ)</t>
  </si>
  <si>
    <t>Nóż z herbami Pilawa i Korczak, Wiedeń, II poł. XIX w., srebro, stal, dł. 24,4 cm (S 10542 MŁ)</t>
  </si>
  <si>
    <t>Nóż z herbami Pilawa i Korczak, Wiedeń, II poł. XIX w., srebro, stal, dł. 23,5 cm (S 10543 MŁ)</t>
  </si>
  <si>
    <t>Nóż z herbami Pilawa i Korczak, Wiedeń, II poł. XIX w., srebro, stal, dł. 26,3 cm (S 10546 MŁ)</t>
  </si>
  <si>
    <t>Nóż z herbami Pilawa i Korczak, Wiedeń, II poł. XIX w., srebro, stal, dł. 25,6 cm (S 10547 MŁ)</t>
  </si>
  <si>
    <t>50 zl</t>
  </si>
  <si>
    <t>Nóż z herbami Pilawa i Korczak, Wiedeń, II poł. XIX w., srebro, stal, dł. 26,3 cm (S 10549 MŁ)</t>
  </si>
  <si>
    <t>Nóż z herbami Pilawa i Korczak, Wiedeń, II poł. XIX w., srebro, stal, dł. 26,5 cm (S 10550 MŁ)</t>
  </si>
  <si>
    <t>Nóż z herbami Pilawa i Korczak, Wiedeń, II poł. XIX w., srebro, stal, dł. 24,5 cm (S 10551 MŁ)</t>
  </si>
  <si>
    <t>Nóż z herbami Pilawa i Korczak, Wiedeń, II poł. XIX w., srebro, stal, dł. 26,1 cm (S 10553 MŁ)</t>
  </si>
  <si>
    <t>Nóż z herbami Pilawa i Korczak, Wiedeń, II poł. XIX w., srebro, stal, dł. 27,2 cm (S 10554 MŁ)</t>
  </si>
  <si>
    <t>Nóż z herbami Pilawa i Korczak, Wiedeń, II poł. XIX w., srebro, stal, dł. 26,2 cm (S 10555 MŁ)</t>
  </si>
  <si>
    <t>Nóż z herbami Pilawa i Korczak, Wiedeń, II poł. XIX w., srebro, stal, dł. 24,5 cm (S 10561 MŁ)</t>
  </si>
  <si>
    <t>Nóż z herbami Pilawa i Korczak, Wiedeń, II poł. XIX w., srebro, stal, dł. 24,3 cm (S 10562 MŁ)</t>
  </si>
  <si>
    <t>Nóż z herbami Pilawa i Korczak, Wiedeń, II poł. XIX w., srebro, stal, dł. 25,5 cm (S 10563 MŁ)</t>
  </si>
  <si>
    <t>Nóż z herbami Pilawa i Korczak, Wiedeń, II poł. XIX w., srebro, stal, dł. 24,6 cm (S 10564 MŁ)</t>
  </si>
  <si>
    <t>Nóż z herbami Pilawa i Korczak, Wiedeń, II poł. XIX w., srebro, stal, dł. 25,7 cm (S 10569 MŁ)</t>
  </si>
  <si>
    <t>Nóż z herbami Pilawa i Korczak, Wiedeń, II poł. XIX w., srebro, stal, dł. 25,5 cm (S 10570 MŁ)</t>
  </si>
  <si>
    <t>Nóż z herbami Pilawa i Korczak, Wiedeń, II poł. XIX w., srebro, stal, dł. 24 cm (S 10571 MŁ)</t>
  </si>
  <si>
    <t>Nóż z herbami Pilawa i Korczak, Wiedeń, II poł. XIX w., srebro, stal, dł. 26,7 cm (S 10572 MŁ)</t>
  </si>
  <si>
    <t>Nóż z herbami Pilawa i Korczak, Wiedeń, II poł. XIX w., srebro, stal, dł. 24,1 cm (S 10573 MŁ)</t>
  </si>
  <si>
    <t>Nóż z herbami Pilawa i Korczak, Wiedeń, II poł. XIX w., srebro, stal, dł. 24 cm (S 10576 MŁ)</t>
  </si>
  <si>
    <t>Nóż z herbami Pilawa i Korczak, Wiedeń, II poł. XIX w., srebro, stal, dł. 25,7 cm (S 10577 MŁ)</t>
  </si>
  <si>
    <t>Nóż z herbami Pilawa i Korczak, Wiedeń, II poł. XIX w., srebro, stal, dł. 26 cm (S 10579 MŁ)</t>
  </si>
  <si>
    <t>200 zl</t>
  </si>
  <si>
    <t>Nóż z herbami Pilawa i Korczak, Wiedeń, II poł. XIX w., srebro, stal, dł. 26,6 cm (S 10581 MŁ)</t>
  </si>
  <si>
    <t>Nóż z herbami Pilawa i Korczak, Wiedeń, II poł. XIX w., srebro, stal, dł. 26,3 cm (S 10583 MŁ)</t>
  </si>
  <si>
    <t>Nóż z herbami Pilawa i Korczak, Wiedeń, II poł. XIX w., srebro, stal, dł. 23,8 cm (S 10585 MŁ)</t>
  </si>
  <si>
    <t>Nóż z herbami Pilawa i Korczak, Wiedeń, II poł. XIX w., srebro, stal, dł. 26,7 cm (S 10586 MŁ)</t>
  </si>
  <si>
    <t>Nóż z herbami Pilawa i Korczak, Wiedeń, II poł. XIX w., srebro, stal, dł. 26,5 cm (S 10587 MŁ)</t>
  </si>
  <si>
    <t>Nóż z herbami Pilawa i Korczak, Wiedeń, II poł. XIX w., srebro, stal, dł. 26,3 cm (S 10588 MŁ)</t>
  </si>
  <si>
    <t>Nóż z herbami Pilawa i Korczak, Wiedeń, II poł. XIX w., srebro, stal, dł. 27,2 cm (S 10591 MŁ)</t>
  </si>
  <si>
    <t>Nóż z herbami Pilawa i Korczak, Wiedeń, II poł. XIX w., srebro, stal, dł. 26 cm (S 10592 MŁ)</t>
  </si>
  <si>
    <t>Nóż z herbami Pilawa i Korczak, Wiedeń, II poł. XIX w., srebro, stal, dł. 24,4 cm (S 10593 MŁ)</t>
  </si>
  <si>
    <t>Nóż z herbami Pilawa i Korczak, Wiedeń, II poł. XIX w., srebro, stal, dł. 26 cm (S 10594 MŁ)</t>
  </si>
  <si>
    <t>Nóż z herbami Pilawa i Korczak, Wiedeń, II poł. XIX w., srebro, stal, dł. 26,4 cm (S 10595 MŁ)</t>
  </si>
  <si>
    <t>Nóż z herbami Pilawa i Korczak, Wiedeń, II poł. XIX w., srebro, stal,  dł. 25,3 cm (S 10597 MŁ)</t>
  </si>
  <si>
    <t>Nóż z herbami Pilawa i Korczak, Wiedeń, II poł. XIX w., srebro, stal,  dł. 25 cm (S 10598 MŁ)</t>
  </si>
  <si>
    <t>Nóż z herbami Pilawa i Korczak, Wiedeń, II poł. XIX w., srebro, stal,  dł. 26,2 cm (S 10599 MŁ)</t>
  </si>
  <si>
    <t>Nóż z herbami Pilawa i Korczak, Wiedeń, II poł. XIX w., srebro, stal,  dł. 24,8 cm (S 10602 MŁ)</t>
  </si>
  <si>
    <t>Nóż z herbami Pilawa i Korczak, Wiedeń, II poł. XIX w., srebro, stal,  dł. 25,5 cm (S 10603 MŁ)</t>
  </si>
  <si>
    <t>Nóż z herbami Pilawa i Korczak, Wiedeń, II poł. XIX w., srebro, stal,  dł. 25,9 cm (S 10606 MŁ)</t>
  </si>
  <si>
    <t>Nóż z herbami Pilawa i Korczak, Wiedeń, II poł. XIX w., srebro, stal,  dł. 26,3 cm (S 10608 MŁ)</t>
  </si>
  <si>
    <t>Nóż z herbami Pilawa i Korczak, Wiedeń, II poł. XIX w., srebro, stal,  dł. 26 cm (S 10609 MŁ)</t>
  </si>
  <si>
    <t>Nóż z herbami Pilawa i Korczak, Wiedeń, II poł. XIX w., srebro, stal,  dł. 24,3 cm (S 10611 MŁ)</t>
  </si>
  <si>
    <t>Nóż z herbami Pilawa i Korczak, Wiedeń, II poł. XIX w., srebro, stal,  dł. 24 cm (S 10612 MŁ)</t>
  </si>
  <si>
    <t>Nóż z herbami Pilawa i Korczak, Wiedeń, II poł. XIX w., srebro, stal,  dł. 24,6 cm (S 10613 MŁ)</t>
  </si>
  <si>
    <t>Nóż z herbami Pilawa i Korczak, Wiedeń, II poł. XIX w., srebro, stal,  dł. 26,4 cm (S 10616 MŁ)</t>
  </si>
  <si>
    <t>Nóż z herbami Pilawa i Korczak, Wiedeń, II poł. XIX w., srebro, stal,  dł. 24,1 cm (S 10617 MŁ)</t>
  </si>
  <si>
    <t>Nóż z herbami Pilawa i Korczak, Wiedeń, II poł. XIX w., srebro, stal,  dł. 25,8 cm (S 10619 MŁ)</t>
  </si>
  <si>
    <t>Nóż z herbami Pilawa i Korczak, Wiedeń, II poł. XIX w., srebro, stal,  dł. 26,6 cm (S 10620 MŁ)</t>
  </si>
  <si>
    <t>Nóż z prostym żłobkowaniem, Francja, plater, stal, XIX/XX w.,  dł. 26 cm (S 10623 MŁ)</t>
  </si>
  <si>
    <t>Nóż z prostym żłobkowaniem, Francja, plater, stal, XIX/XX w.,  dł. 25,6 cm (S 10627 MŁ)</t>
  </si>
  <si>
    <t>Nóż z prostym żłobkowaniem, Francja, plater, stal, XIX/XX w., dł. 26 cm (S 10628 MŁ)</t>
  </si>
  <si>
    <t>Nóż z prostym żłobkowaniem, Francja, plater, stal, XIX/XX w., dł. 25,6 cm (S 10629 MŁ)</t>
  </si>
  <si>
    <t>Nóż z prostym żłobkowaniem, Francja, plater, stal, XIX/XX w., dł. 26 cm (S 10631 MŁ)</t>
  </si>
  <si>
    <t>Nóż z prostym żłobkowaniem, Francja, plater, stal, XIX/XX w., dł. 18 cm (S 10632 MŁ)</t>
  </si>
  <si>
    <t>Nóż z prostym żłobkowaniem, Francja, plater, stal, XIX/XX w., dł. 24,5 cm (S 10635 MŁ)</t>
  </si>
  <si>
    <t>Nóż z prostym żłobkowaniem, Francja, plater, stal, XIX/XX w., dł. 20 cm (S 10637 MŁ)</t>
  </si>
  <si>
    <t>Nóż z prostym żłobkowaniem, Francja, plater, stal, XIX/XX w., dł. 26 cm (S 10638 MŁ)</t>
  </si>
  <si>
    <t>Nóż z prostym żłobkowaniem, Francja, plater, stal, XIX/XX w., dł. 26 cm (S 10641 MŁ)</t>
  </si>
  <si>
    <t>Łuk, drewno, laka, dł. 119 cm (S 10879 MŁ)</t>
  </si>
  <si>
    <t>Siodło damskie (KWM 143 MŁ)</t>
  </si>
  <si>
    <t>Siodło damskie (KWM 144 MŁ)</t>
  </si>
  <si>
    <t>Ramka na rogi, XX w. (KWM 425/1 MŁ)</t>
  </si>
  <si>
    <t>Ramka na rogi, XX w. (KWM 425/2 MŁ)</t>
  </si>
  <si>
    <t>Ramka na rogi, XX w. (KWM 425/3 MŁ)</t>
  </si>
  <si>
    <t>Wieszak na uprzęże, drewno, metal, XX w. (KWM 432 MŁ)</t>
  </si>
  <si>
    <t>Nogi od małego stolika, ok. 1900 r., wym. 72 x 40 cm (KWM 539 MŁ)</t>
  </si>
  <si>
    <t>Pokrywa wazy, drewno, śr. 18,5 cm (KWM 559 MŁ)</t>
  </si>
  <si>
    <t>Świecznik w stylu Księstwa Warszawskiego (KWM 560 MŁ)</t>
  </si>
  <si>
    <t>Podstawa lampy w kształcie kolumny, brąz, wys. 60 cm (KWM 562 MŁ)</t>
  </si>
  <si>
    <t>Luźne fragmenty świecznika metalowego (KWM 563 MŁ)</t>
  </si>
  <si>
    <t>Tablica z fotografiami z wyścigów, 1913 r., wym. 73 x 57 cm (KWM 569 MŁ)</t>
  </si>
  <si>
    <t>Fragment wieszaka na uprzęże (KWM 566/1 MŁ)</t>
  </si>
  <si>
    <t>Fragment wieszaka na uprzęże (KWM 566/2 MŁ)</t>
  </si>
  <si>
    <t>Fragment wieszaka na uprzęże (KWM 566/3 MŁ)</t>
  </si>
  <si>
    <t>Fragment wieszaka na uprzęże (KWM 566/4 MŁ)</t>
  </si>
  <si>
    <t>Fragment wieszaka na uprzęże (KWM 566/5 MŁ)</t>
  </si>
  <si>
    <t>Sanie wyjazdowe 6 – osobowe (KWM 689 MŁ)</t>
  </si>
  <si>
    <t>Obraz olejny – nieczytelny, wym. 48,5 x 37 cm (KWM 557 MŁ)</t>
  </si>
  <si>
    <t>Obraz olejny – nieczytelny, wym. 46 x 35 cm (KWM 558 MŁ)</t>
  </si>
  <si>
    <t>Anioł ze sceny Zwiastowania, A.N. kopia z Carlo Dolci, XVIII w., olej, płótno, wym. 85,5 x 67, 5 cm (S 1 MŁ)</t>
  </si>
  <si>
    <t>Matka Boża, A.N. kopia z Guido Reni, ok. 1800 r., olej, płótno, wym. 89 x 76,5 cm (S 37 MŁ)</t>
  </si>
  <si>
    <t>Portret Klementyny z Kozietulskich Walickiej, A.N., ok. poł. XIX w., olej, płótno, wym. 44 x 39 cm (S 456 MŁ)</t>
  </si>
  <si>
    <t>Portret Rozalii z Czackich Tarnowskiej, Beata Czacka XIX w., olej, płótno, wym. 72,5 x 65 cm (S 458 MŁ)</t>
  </si>
  <si>
    <t>Portret Jana Bogdana Tarnowskiego, Michał Korasadowicz (1826 – 1888), 30.VII.1851 r., olej, płótno, wym. 31 x 25 cm (S 460 MŁ)</t>
  </si>
  <si>
    <t>Wnętrze świątyni gotyckiej, A.N., Flandria, poł. XVII w., olej, płótno, wym. 84 x 134 cm (S 656 MŁ)</t>
  </si>
  <si>
    <t>Portret Szczęsnego Czackiego, A.N., XVIII w., olej, płótno, wym. 97 x 77 cm (S 697 MŁ)</t>
  </si>
  <si>
    <t>Alegoria geometrii, A.N., szkoła bolońska, 2 poł. XVII w., olej, płótno, wym. 68 x 54 cm (S 844 MŁ)</t>
  </si>
  <si>
    <t>Święty Hieronim, A.N. szkoła neapolitańska, poł. XVII w., olej, płótno, wym. 200 x 146 cm (S 847 MŁ)</t>
  </si>
  <si>
    <t>Scena pojmania, Luca Giordano (1647 – 1733), XVII/XVIII w., olej, płótno, wym. 146 x 200 cm (S 849 MŁ)</t>
  </si>
  <si>
    <t>Głowa kobiety, A.N., XIX w., olej, płótno, wym. 48,5 x 39,5 cm (S 852 MŁ)</t>
  </si>
  <si>
    <t>Portret Katarzyny z Małachowskich Czackiej, A.N., pocz. XIX w., olej, płótno, wym. 64 x 51 cm (S 942 MŁ)</t>
  </si>
  <si>
    <t>Mężczyzna w czarnym ubraniu, A.N. ok. 1820 r., pastel, tektura, wym. 37 x 29 cm (S 946 MŁ)</t>
  </si>
  <si>
    <t>Kobieta w różowej sukni, A.N., pocz. XIX w., olej, płótno, wym. 70 x 52 cm (S 951 MŁ)</t>
  </si>
  <si>
    <t>Portret prof. Stanisława Tarnowskiego, A.N. kopia z Jana Matejki, olej, płótno, XIX w., wym. 132 x 95 cm (S 984 MŁ)</t>
  </si>
  <si>
    <t>Portret Walerii z Tarnowskich Mycielskiej, Aleksander Stankiewicz (1824 – 1892), olej, płótno, wym. 72 x 56 cm (S 1083 MŁ)</t>
  </si>
  <si>
    <t>Portret Antoniny z Czackich Krasińskiej z synem, A.N., k. XVIII w., pastel, papier, wym. 76,5 x 60,5 cm (S 1154 MŁ)</t>
  </si>
  <si>
    <t>Kobieta w białej sukni (Maria Amalia z Bruglów Mniszech) A.N., II poł. XVIII w., olej, płótno, wym. 95 x 76,5 cm (S 1268 MŁ)</t>
  </si>
  <si>
    <t>Portret Joachima Tarnowskiego, Millit (Jean – Francois Millet 1814 – 1875 ?), olej, płótno, wym. 113,5 x 91,5 cm (S 1271 MŁ)</t>
  </si>
  <si>
    <t>Portret mężczyzny w berecie, A.N., Włochy, XIX w., olej, płótno, wym. 58 x 46,5 cm (S 1418 MŁ)</t>
  </si>
  <si>
    <t>Fragment malowidła starożytnego na tynku w drewnianej ramce, wym. 15 x 17, 5 cm (MŁ 2110)</t>
  </si>
  <si>
    <t>Fragment malowidła starożytnego na tynku w drewnianej ramce, wym. 15 x 17,5 cm (MŁ 2111)</t>
  </si>
  <si>
    <t>Portret Piotra Kochanowskiego, L. Plersch, XVIII w., olej, płótno, wym. 32 x 26 cm (S 2890 MŁ)</t>
  </si>
  <si>
    <t>Wnętrze świątyni, A.N., XIX w., olej, płótno, wym. 40 x 31 cm (S 2893 MŁ)</t>
  </si>
  <si>
    <t>Portret męski - autoportret, Walerian (Walery) Rottermund, 1845 r., olej, płótno, wymiary 69 x 58 cm (S 2929 MŁ)</t>
  </si>
  <si>
    <t>Portret Zofii z Potockich Tarnowskiej, A.N. kopia z Paul Chabas, XX w., olej, płótno, 65 x 51 cm (S 2970 MŁ)</t>
  </si>
  <si>
    <t>Portret Artura Potockiego, A.N. wg Jana Matejki, XIX w., olej, płótno, wym. 83,5 x 65 cm (S 3028 MŁ)</t>
  </si>
  <si>
    <t>Portret Zofii z Zamoyskich Tarnowskiej, A.N., XIX w., olej, płótno, wym. 97 x 62 cm (S 3029 MŁ)</t>
  </si>
  <si>
    <t>Tarnowska, A.N., XIX w., pastel, papier, wym. 56 x 49 cm (S 3075 MŁ)</t>
  </si>
  <si>
    <t>Portret konia, A.N., XIX w., olej, płótno, wym. 76 x 64 cm (S 4117 MŁ)</t>
  </si>
  <si>
    <t>Spotkanie św Józefa z braćmi w Egipcie (Uczta u bogacza), A.N., Włochy, koniec XVIII w., olej, płótno, wym. 100 x 137 cm (S 4121 MŁ)</t>
  </si>
  <si>
    <t>Portret Gabriela Tarnowskiego, A.N., olej, płótno, wymiary 89 x 75 cm (S 4122 MŁ)</t>
  </si>
  <si>
    <t>Św. Sebastian, A.N., Włochy, II poł, XVII w., olej, płótno, wym. 84 x 113 cm (S 4123 MŁ)</t>
  </si>
  <si>
    <t>Bóg Ojciec, Feliks Hanusz (1811 – 1876), XIX w., olej, płótno, wym. 51 x 101 cm (S 4185 MŁ)</t>
  </si>
  <si>
    <t>Portret Katarzyny z Branickich Potockiej (Kobieta w kapeluszu ), kopia z F. Winterhalter , olej, płótno, wym. 81 x 64 cm (S 4455 MŁ)</t>
  </si>
  <si>
    <t>Portret Zofii z Tarnowskich Siemieńskiej, A.N., XX w., olej, płótno, wym. 80 x 57 cm  (S 4457 MŁ)</t>
  </si>
  <si>
    <t>Młoda kobieta, Teodor Axentowicz (1859 – 1938), XIX w., pastel, 76 x 61 cm  (S 4459 MŁ)</t>
  </si>
  <si>
    <t>Matka Boża z Dzieciątkiem, A.N., olej, płótno, wym. 68 x 55 cm (S 5142 MŁ)</t>
  </si>
  <si>
    <t>Widok miasta, A.N., XIX w., olej, płótno, wym. 99 x 137 cm (S 5143 MŁ)</t>
  </si>
  <si>
    <t>Góry zimą, Gregorio Fidanza (1759 – 1823), 1 poł. XIX w. olej, płótno, wym. 97 x 138 cm (S 5144 MŁ)</t>
  </si>
  <si>
    <t>Pożar na Zamku Anioła, Gregorio Fidanza (1759 – 1823), I poł. XIX w. olej, płótno, wym. 142 x 111 cm (S 5145 MŁ)</t>
  </si>
  <si>
    <t>Cud św. Franciszka, Tadeusz Kuntze – Konicz (1727 – 1793), olej, płótno, wym. 68 x 43 cm (S 5818 MŁ)</t>
  </si>
  <si>
    <t>Portret Karoliny z Małachowskich Grabińskiej, A.N., koniec XVIII w., olej, płótno, (S 6313 MŁ)</t>
  </si>
  <si>
    <t>Bóg Ojciec, Feliks Hanusz (1811 – 1876), olej, płótno, wym. 50,5 x 100 cm (S 10835 MŁ)</t>
  </si>
  <si>
    <t>Portret Zofii z Tarnowskich Siemieńskiej, Ludwika Maria z Wodzickich Sobańska (1857 – 1944), XIX w., olej, płótno, wym. 50 x 44,5 cm (S 10836 MŁ )</t>
  </si>
  <si>
    <t>„Materiały do opracowania mapy (atlasu) historycznej posiadłości Tarnowskich na ziemiach polskich i sąsiednich”. (Plany, mapy, luźne notatki), pocz. XX w. (Przyb. 185/52).</t>
  </si>
  <si>
    <t xml:space="preserve"> Listy w jęz. franc. J. Antonowicza do Jana Tarnowskiego i jego żony od 31.VIII.1802 do 20.VIII.1803 (listy z kraju i podróży do Włoch) (Przyb. 129/51).</t>
  </si>
  <si>
    <t>„Badania historyczne. Jaki wpływ mieć mogły mniemania i literatura ludów wschodnich na ludy zachodnie szczególniej we względzie Poezyi. Czytane na posiedzeniu Towarzystwa Król. Przyjaciół Nauk w Warszawie przez Jana Hr. Tarnowskiego, Członka tegoż Towarzystwa i Honorowego Uniwersytetu Imper.: Wileńskiego (Rok 1919). (Przyb. 37/52)</t>
  </si>
  <si>
    <t>„Phaenix Polonus olim in Magnatum Sarmatiae cineribus sepultus nunc ad Gentilitium Sydus illustrissima Domus Tarnowscianae redivivus evolat in obsequia Anno, quo verbum Divinum incarnatum Est, vide licet 1729” (Kopiariusz listów, mów, wierszy...itp.), XVII/XVIII w. (Przyb. 52/52).</t>
  </si>
  <si>
    <t xml:space="preserve"> Akta i listy z czasów elekcji po śmierci Augusta II i Konfederacji Dzikowskiej (m. in. druk: Konfederacya Generalna Stanów Koronnych ... w Dzikowie ... postanowiona ... MDCCXXXIV). Z Archiwum woj. podolskiego Stefana Humieckiego. (Przyb. 86/52).</t>
  </si>
  <si>
    <t xml:space="preserve">   “Cathalogus sepultorum ad Ecclesiam Dzikoviensem ordinis Praedicatorum ab A Dni 1696” (do r. 1814). Dochody i wydatki klasztoru Dzikowskiego z r. 1814; Inwentarz konwentu Dzikowskiego OO. Dominikanów z r. ok. 1816. (Przyb. 104/52).</t>
  </si>
  <si>
    <t>„Summarium documentorum, vetustissimum stirpem illustrium et magnificorum comitum a Tarnow Tarnowskich stemmatis Leliwa enucleantium, ex actis castrensibus et terrestribus caes. Reg. Archivi cracoviensis per Theodorum Henricum Korczak Łuszczyński, eorundem actorum conservatorem, confectum 1878”. Regesta i odpisy dokum., tablice genealog. (Przyb. 123/52).</t>
  </si>
  <si>
    <t>„Catalogue des Livres Estampes du Cte Jean Felix Tarnowski”. Katalog bibl., ok. 1815 r. (Przyb.129/52).</t>
  </si>
  <si>
    <t>„Spis książek J.F. Tarnowskiego” sporządzony prawdopodobnie w Horochowie ok. 1817 r. (Przyb.132/52).</t>
  </si>
  <si>
    <t>„Messiada Jana Felixa Tarnowskiego” (przekład Klopstocka wierszem), pocz. XIX w. (Przyb.134/52).</t>
  </si>
  <si>
    <t>„Xiążka do nabożeństwa pisana dla mojego syna Jana Bogdana Tarnowskiego przez matkę Waleryę z Stroynowskich Tarnowską... 16 maia 1819 r. w Dzikowie” (w jęz. Polskim i francuskim). (Przyb. 135/52).</t>
  </si>
  <si>
    <t xml:space="preserve"> Korespondencja (orygin.) Kajetana Koźmiana z Janem Feliksem Tarnowskim z l. 1812 – 1814 (23 listy) (Przyb. 176/52).</t>
  </si>
  <si>
    <t>„Dom Hrabiów Tarnowskich ... na Publiczny widok Ludziey Ciekawości wystawiony Przez X. Adama Franciszka z Chwalczewa Sobockiego...1776”. (Przyb. 177/52).</t>
  </si>
  <si>
    <t xml:space="preserve"> Jan Feliks Tarnowski, „Bezkrólewie po Zygmuncie Auguście”. (Rękopis poprawiony i kompletny), pocz. XIX w. (Przyb. 181/52).</t>
  </si>
  <si>
    <t>„Wyrok wyższego sądu wojennego na Stanisława hr. Tarnowskiego w sprawie o zdradę stanu z powodu czynnego udziału w paryskim towarzystwie 1861 r. i 1862 r., oraz Warszawskim Rządzie Narodowym w charakterze członka, 18 czerwca 1864”. Akta dla prokuratury skarbu (4 sztuki) (Przyb. 183/52).</t>
  </si>
  <si>
    <t>„Prawa y Przywileje Hrabiów Tarnowskich”. Sumariusze i akta prawne dotyczące głównie wsi: Grębów, Sobów, Przyszew i lasów okolicznych, stanowiących własność Tarnowskich., XVIII w. (Przyb. 184/52).</t>
  </si>
  <si>
    <r>
      <t>Obudowa ze</t>
    </r>
    <r>
      <rPr>
        <u/>
        <sz val="10"/>
        <color rgb="FF000000"/>
        <rFont val="Calibri"/>
        <family val="2"/>
        <scheme val="minor"/>
      </rPr>
      <t>g</t>
    </r>
    <r>
      <rPr>
        <sz val="10"/>
        <color rgb="FF000000"/>
        <rFont val="Calibri"/>
        <family val="2"/>
        <scheme val="minor"/>
      </rPr>
      <t>ara w kształcie bazy kolumn</t>
    </r>
    <r>
      <rPr>
        <sz val="10"/>
        <color rgb="FF008000"/>
        <rFont val="Calibri"/>
        <family val="2"/>
        <scheme val="minor"/>
      </rPr>
      <t>y,</t>
    </r>
  </si>
  <si>
    <t xml:space="preserve"> Widok zamku w Dzikowie, Przybysławski, XIX w., rysunek lawowany, wym. 32 x 48 cm (S 7665 MŁ)</t>
  </si>
  <si>
    <t xml:space="preserve"> Jan III Sobieski, grafika, wym. 78 x 61 cm (KWM 570 MŁ)</t>
  </si>
  <si>
    <t>„Lisowczyk”, litografia, wym. 71 x 52 cm (KWM 571 MŁ)</t>
  </si>
  <si>
    <t xml:space="preserve"> Zamek, litografia, wym. 71 x 52 cm (KWM 572 MŁ)</t>
  </si>
  <si>
    <t xml:space="preserve"> Reprodukcja, Defilada kawalerii na Błoniach, wym. 76 x 106 cm (KWM 574 MŁ)</t>
  </si>
  <si>
    <t xml:space="preserve"> Lampka oliwna – siedzący mężczyzna z książką, XIX w., brąz, odlew, wym. 29 x 34 cm (S 1243 MŁ)</t>
  </si>
  <si>
    <t xml:space="preserve"> Wazka z płaskorzeźbionymi ptakami na brzuścu, Włochy, XVIII/XIX w., alabaster, wym. 26,5 x 16,5 cm (S 2230 MŁ)</t>
  </si>
  <si>
    <t xml:space="preserve"> Szafka orzechowa, jednodrzwiowa, klasycystyczna ze sztychem w drzwiczkach, XIX w., wym. 112 x 43 x 29 cm (S 964 MŁ)</t>
  </si>
  <si>
    <t xml:space="preserve"> Szafka orzechowa, jednodrzwiowa, klasycystyczna ze sztychem w drzwiczkach, XIX w., wym. 112 x 43 x 29 cm (S 965 MŁ)</t>
  </si>
  <si>
    <t xml:space="preserve"> Stół na 1 nodze, z ruchomym blatem, XIX w., wym. 110 x 47 (S 3827 MŁ)</t>
  </si>
  <si>
    <t xml:space="preserve"> Szafa narożna 2 – skrzydłowa, wym. 127 x 60 x 60 cm (S 3906 MŁ)</t>
  </si>
  <si>
    <t xml:space="preserve"> Fotel w stylu Ludwika XV, tapicerowany, wym. 90 x 56 x 47 cm, (S 4040 MŁ)</t>
  </si>
  <si>
    <t xml:space="preserve"> Fotel w stylu Ludwika XV, tapicerowany, wym. 89 x 64 x 49 cm (S 4044 MŁ)</t>
  </si>
  <si>
    <t xml:space="preserve"> Fotel w stylu Ludwika XV, tapicerowany, wym. 89 x 64 x 40 cm (S 4046 MŁ)</t>
  </si>
  <si>
    <t xml:space="preserve"> Fotel w stylu Ludwika Filipa, poł. XIX w., wym. 106 x 65 x 65 cm (S 10176 MŁ)</t>
  </si>
  <si>
    <t xml:space="preserve"> Szezlong pseudoklasycystyczny, tapicerowany, ok. 1903 r., wym. 93 x 194 x 75 cm (S 10653 MŁ)</t>
  </si>
  <si>
    <t xml:space="preserve"> Ekran kominkowy, pseudobarokowy, II poł. XIX w., drewno, tkanina, wym. 124 x 68 cm (S 10782 MŁ)</t>
  </si>
  <si>
    <t xml:space="preserve"> Komoda rokokowa ze sceną chinoiseryjną, XVIII w., drewno, wym. 89 x 104 x 56 cm (S 10805 MŁ)</t>
  </si>
  <si>
    <t xml:space="preserve"> Fotel w typie Petrarka, siedzenie tapicerowane, Włochy, XIX w., wym. 85,5 x 59,5 x 56,5 cm (S 10830 MŁ)</t>
  </si>
  <si>
    <t xml:space="preserve"> Fotel w stylu Ludwika XV, biały, tapicerowany, XIX w., wym. 91 x 67 x 65 cm (S 10957 MŁ)</t>
  </si>
  <si>
    <t xml:space="preserve"> Fotel w stylu Ludwika XV, biały, tapicerowany, XIX w., wym. 91 x 67 x 65 cm (S 10958 MŁ)</t>
  </si>
  <si>
    <t xml:space="preserve"> Fotel w stylu Ludwika Filipa, tapicerowany, XIX w., wym. 108 x 70 x 88 cm (S 11011 MŁ)
(destrukt, do konserwacji i rekonstrukcji)</t>
  </si>
  <si>
    <t xml:space="preserve"> Fotel w stylu Ludwika Filipa, tapicerowany, XIX w., wym. 108 x 70 x 88 cm (S 11012 MŁ)
(destrukt, do konserwacji i rekonstrukcji)</t>
  </si>
  <si>
    <t xml:space="preserve"> Fotel w stylu Ludwika XV, tapicerowany, z uszakami, drewno, XIX w., wym. 105 x 74 x 59 cm (S 11016 MŁ)
(zniszczona tapicerka, do konserwacji)</t>
  </si>
  <si>
    <t xml:space="preserve"> Fotel w stylu Ludwika XVI, tapicerowany, Włochy, XIX w., wym. 105 x 65 x 58 cm (S 11017 MŁ)
(do konserwacji)</t>
  </si>
  <si>
    <t xml:space="preserve"> Kanapa dwuosobowa, oparcie szczebelkowe, siedzenie tapicerowane, XIX/XX w., wym. 84 x 123 x 67 cm (S 11019 MŁ)
(do konserwacji)</t>
  </si>
  <si>
    <t xml:space="preserve"> Parawan 3-skrzydłowy, górą oszklony, XIX w., wym. 144 x 150 cm (S 11022 MŁ)</t>
  </si>
  <si>
    <t xml:space="preserve"> Krzesło, oparcie ażurowe, siedzenie tapicerowane, Anglia, I poł. XIX w., wym. 89,5 x 45,5 x 51 cm (S 11065 MŁ)</t>
  </si>
  <si>
    <t xml:space="preserve"> Krzesło, oparcie ażurowe, siedzenie tapicerowane, Anglia, I poł. XIX w., wym. 89,5 x 45,5 x 51 cm (S 11066 MŁ)</t>
  </si>
  <si>
    <t xml:space="preserve"> Krzesło, oparcie ażurowe, siedzenie tapicerowane, Anglia, I poł. XIX w., wym. 89,5 x 45,5 x 51 cm (S 11067 MŁ)</t>
  </si>
  <si>
    <t xml:space="preserve"> Fotel z oparciem szczebelkowym, kryty skórą, II poł. XIX w., wym. 88 x 62 x 52 cm (KWM 118 MŁ)
(zniszczony, do konserwacji)</t>
  </si>
  <si>
    <t xml:space="preserve"> Łóżko z herbami Jelita i Pilawa, wym. 156 x 116 cm (MŁ KWM 428)</t>
  </si>
  <si>
    <t xml:space="preserve"> Krzesło w typie angielskim, tapicerowane, wym. 94 x 39 x 43 cm (KWM 543 MŁ)</t>
  </si>
  <si>
    <t xml:space="preserve"> Karnisz z 3 kotarami, XX w., (KWM 554 MŁ)</t>
  </si>
  <si>
    <t xml:space="preserve"> Parawan 2 - skrzydłowy z grafikami (?), wym. 151 x 104 cm, (KWM 567 MŁ)
(nie posiada grafik, do konserwacji)</t>
  </si>
  <si>
    <t xml:space="preserve"> Kielich flet, w ukośną kratkę, Polska, ok. 1800 r., szkło, wys. 19 cm (S 1344 MŁ)</t>
  </si>
  <si>
    <t xml:space="preserve"> Kielich flet, w ukośną kratkę, Polska, ok. 1800 r., szkło, wys. 19 cm (S 1346 MŁ)</t>
  </si>
  <si>
    <t xml:space="preserve"> Kielich flet, w ukośną kratkę, Polska, ok. 1800 r., szkło, wys. 19 cm (S 1348 MŁ)</t>
  </si>
  <si>
    <t xml:space="preserve"> Filiżanka biała ze złotym paskiem, porcelana, wym. 6, śr. 6 cm, (S 5074 MŁ)</t>
  </si>
  <si>
    <t xml:space="preserve"> Filiżanka biała ze złotym paskiem, porcelana, wym. 6, śr. 6 cm, (S 5075 MŁ)</t>
  </si>
  <si>
    <t xml:space="preserve"> Filiżanka biała ze złotym paskiem, porcelana, wym. 6, śr. 6 cm, (S 5077 MŁ)</t>
  </si>
  <si>
    <t xml:space="preserve"> Talerz z kobaltowym pasem i herbem Leliwa, Pirkenhamer, Brezova, Czechy, XX w., porcelana, śr. 24,2 cm, (S 8801 MŁ)</t>
  </si>
  <si>
    <t xml:space="preserve"> Waza z uchami ze splecionych węży i malowanymi scenami wojskowymi, Nieborów, 2-ga poł. XIX w., fajans, wys. 55 cm (S 10798 MŁ)</t>
  </si>
  <si>
    <t xml:space="preserve"> Półmisek owalny z 4 amorkami, Francja, II poł. XIX w., srebro, wym. 14 x 49 x 30,5 cm (S 2030 MŁ)</t>
  </si>
  <si>
    <t xml:space="preserve"> Taca owalna z ażurowym brzegiem, Polska, pocz. XIX w., srebro, wym. 8 x 47,5 x 73,1 cm (S 2031 MŁ)</t>
  </si>
  <si>
    <t xml:space="preserve"> Świecznik 2 – świecowy, neorokokowy, mosiądz, wys. 55 cm (S 5019 MŁ)</t>
  </si>
  <si>
    <t xml:space="preserve"> Tacka z solniczkami, neorokokowa, srebro, wym. 8 x 12 cm (S 5022 MŁ)</t>
  </si>
  <si>
    <t xml:space="preserve"> Kubek z herbem Pilawa, Francja, XIX w., srebro, wym. 9, śr. 8 cm (S 5036 MŁ)</t>
  </si>
  <si>
    <t xml:space="preserve"> Kubek z herbem Pilawa, Francja, XIX w., srebro, wym. 4, śr. 4,5 cm (S 5040 MŁ)</t>
  </si>
  <si>
    <t xml:space="preserve"> Kubek z herbem Pilawa, Francja, XIX w., srebro, wym. 4, śr. 4,5 cm (S 5052 MŁ)</t>
  </si>
  <si>
    <t xml:space="preserve"> Serwetnik neogotycki, brąz, wym. 10 x 5 x 5 cm (S 5060 MŁ)</t>
  </si>
  <si>
    <t xml:space="preserve"> Miska brązowo malowana, drewno, wym. 13 x 42 x 42 cm (S 5100 MŁ)</t>
  </si>
  <si>
    <t xml:space="preserve"> Lichtarz neorokokowy z herbami Pilawa i Leliwa, Austria, ok. 1897 r., srebro, wys. 37 cm (S 10416 MŁ)</t>
  </si>
  <si>
    <t xml:space="preserve"> Lichtarz neorokokowy z herbami Pilawa i Leliwa, Austria, ok. 1897 r., srebro, wys. 37 cm (S 10417 MŁ)</t>
  </si>
  <si>
    <t xml:space="preserve"> Lichtarz neorokokowy z herbami Pilawa i Leliwa, Austria, ok. 1897 r., srebro, wys. 37 cm (S 10419 MŁ)</t>
  </si>
  <si>
    <t xml:space="preserve"> Lichtarz klasycystyczny, Anglia, k. XVII w., srebro, wys. 30,3 cm (S 10421 MŁ)</t>
  </si>
  <si>
    <t xml:space="preserve"> Lichtarz klasycystyczny, Anglia, k. XVII w., srebro, wys. 30,3 cm (S 10422 MŁ)</t>
  </si>
  <si>
    <t xml:space="preserve"> Puzdro toaletowe, owalne, klasycystyczne, Anglia, k. XVII w., srebro, wym. 7,5 x 11,5 x 16,1 cm (S 10424 MŁ)</t>
  </si>
  <si>
    <t xml:space="preserve"> Tacka – podstawka, klasycystyczna, Anglia, k. XVII w., srebro, wym. 6,8 x 21,7 x 15,3 cm (S 10425 MŁ)
</t>
  </si>
  <si>
    <t xml:space="preserve"> Lustro toaletowe, klasycystyczne, Anglia, k. XVII w., srebro, wym. 50 x 72,2 x 22,5 (S 10426 MŁ)</t>
  </si>
  <si>
    <t xml:space="preserve"> Pędzel do golenia, klasycystyczny, Anglia, XVII w., srebro, włosie, wym. 15,5 x 2,8 x 2,8 cm (S 10427 MŁ)</t>
  </si>
  <si>
    <t xml:space="preserve"> Talerz o falistym brzegu z herbem Pilawa, Francja, XIX w., srebro, śr. 30,3 cm (S 10433 MŁ)</t>
  </si>
  <si>
    <t xml:space="preserve"> Talerz o falistym brzegu z herbem Pilawa, Francja, XIX w., srebro, śr. 30 cm (S 10435 MŁ)</t>
  </si>
  <si>
    <t xml:space="preserve"> Talerz o falistym brzegu z herbem Pilawa, Francja, XIX w., srebro, śr. 30 cm (S 10437 MŁ)</t>
  </si>
  <si>
    <t xml:space="preserve"> Taca ofiarna typu Pudża, Indie, XVIII/XIX w., mosiądz, śr. 46 cm (S 10439 MŁ)</t>
  </si>
  <si>
    <t xml:space="preserve"> Półmisek okrągły z herbami Pilawa i Leliwa, Kraków, XX w., plater, śr. 36 cm (S 10441/1 MŁ)</t>
  </si>
  <si>
    <t xml:space="preserve"> Półmisek okrągły z herbami Pilawa i Leliwa, Kraków, XX w., plater, śr. 36 cm (S 10441/3 MŁ)</t>
  </si>
  <si>
    <t xml:space="preserve"> Półmisek okrągły z herbami Pilawa i Leliwa, Kraków, XX w., plater, śr. 36 cm (S 10441/6 MŁ)</t>
  </si>
  <si>
    <t xml:space="preserve"> Półmisek owalny z herbami Pilawa i Leliwa, Kraków, XX w., plater, wym. 3,7 x 54 x 34 cm (S 10442/1 MŁ)</t>
  </si>
  <si>
    <t xml:space="preserve"> Półmisek owalny z herbami Pilawa i Leliwa, Kraków, XX w., plater, wym. 3,7 x 54 x 34 cm (S 10442/4 MŁ)</t>
  </si>
  <si>
    <t xml:space="preserve"> Pokrywka okrągła z herbem Pilawa, Francja, srebro, śr. 22,5 cm 
(S 10443 MŁ)</t>
  </si>
  <si>
    <t xml:space="preserve"> Półmisek okrągły z pokrywą, z herbem Pilawa, Austria, k. XIX w., srebro, wym. 14 x 30,5 x 30,5 cm 
 (S 10453 MŁ)</t>
  </si>
  <si>
    <t xml:space="preserve"> Tacka okrągła, płaska, Gdańsk, XVIII w., srebro, śr. 26 cm (S 10456 MŁ)</t>
  </si>
  <si>
    <t xml:space="preserve"> Czajniczek w ryty ornament kwiatowo – liściasty, XIX w., plater, wym. 10 x 18 x 18 cm (S 10458 MŁ)</t>
  </si>
  <si>
    <t xml:space="preserve"> Solniczka neorokokowa, prostokątna, Austria, XIX w., srebro, 5,5 x 10 x 8 cm (S 10459 MŁ)</t>
  </si>
  <si>
    <t xml:space="preserve"> Widelczyk deserowy, malowany kobaltem w gałązki, Czechy, XIX w., metal, porcelana, dł. 14,3 cm 
(S 10467 MŁ)</t>
  </si>
  <si>
    <t xml:space="preserve"> Widelczyk deserowy, malowany kobaltem w gałązki, Czechy, XIX w., metal, porcelana, dł. 14,3 cm 
(S 10468 MŁ)</t>
  </si>
  <si>
    <t xml:space="preserve"> Nóż z ornamentem liściastym i herbem Pilawa, Warszawa, XIX w., srebro, stal, dł. 28 cm (S 10491 MŁ)</t>
  </si>
  <si>
    <t xml:space="preserve"> Nóż z literami KAP, Francja, XIX w., srebro, stal, dł. 21 cm (S 10495 MŁ)</t>
  </si>
  <si>
    <t xml:space="preserve"> Nóż z literami KAP, Francja, XIX w., srebro, stal, dł. 21 cm (S 10496 MŁ)</t>
  </si>
  <si>
    <t xml:space="preserve"> Widelczyk do homara z literami AP, Francja, XIX w., srebro, dł. 15 cm (S 10500 MŁ)</t>
  </si>
  <si>
    <t xml:space="preserve"> Nóż z herbem Jelita i literami ZZP, Kraków, XX w., srebro, stal, dł. 23,7 cm (S 10504 MŁ)</t>
  </si>
  <si>
    <t xml:space="preserve"> Nóż z herbem Jelita i literami ZZP, Kraków, XX w., srebro, stal, dł. 24 cm (S 10505 MŁ)</t>
  </si>
  <si>
    <t xml:space="preserve"> Nóż z herbem Jelita i literami ZZP, Kraków, XX w., srebro, stal, dł. 24 cm (S 10506 MŁ)</t>
  </si>
  <si>
    <t xml:space="preserve"> Nóż z herbem Jelita i literami ZZP, Kraków, XX w., srebro, stal, dł. 23,7 cm (S 10508 MŁ)</t>
  </si>
  <si>
    <t xml:space="preserve"> Nóż z herbem Jelita i literami ZZP, Kraków, XX w., srebro, stal, dł. 21 cm (S 10511 MŁ)</t>
  </si>
  <si>
    <t xml:space="preserve"> Nóż z herbem Jelita i literami ZZP, Kraków, XX w., srebro, stal, dł. 20,8 cm (S 10515 MŁ)</t>
  </si>
  <si>
    <t xml:space="preserve"> Nóż, Kraków, XX w., srebro, stal, dł. 20,7 cm (S 10516/4 MŁ)</t>
  </si>
  <si>
    <t xml:space="preserve"> Nóż deserowy, XIX w., srebro, żelazo, dł. 19,5 cm (S 10519 MŁ)</t>
  </si>
  <si>
    <t xml:space="preserve"> Widelec z literami KAP, Francja, srebro, XIX w., dł. 18,5 cm (S 10527 MŁ)</t>
  </si>
  <si>
    <t xml:space="preserve"> Nóż z literami LMP, Warszawa, srebro, stal, dł. 26,8 cm (S 10528 MŁ)</t>
  </si>
  <si>
    <t xml:space="preserve"> Nóż z literami LMP, Warszawa, srebro, stal, dł. 25,5 cm (S 10529 MŁ)</t>
  </si>
  <si>
    <t xml:space="preserve"> Puszka na herbatę z herbem Pilawa, Austria, 1840 r., srebro, wym. 9 x 7,5 x 5,5 cm (S 10530 MŁ)</t>
  </si>
  <si>
    <t xml:space="preserve"> Zwieńczenie świecznika – kwiaton z tulejką, II poł. XIX w., alpaka, wys. 6,2 cm (S 10531 MŁ)</t>
  </si>
  <si>
    <t xml:space="preserve"> Tulejka do lichtarza w formie wazonu, XIX/XX w., plater, wys. 12,3 cm (S 10534 MŁ)</t>
  </si>
  <si>
    <t xml:space="preserve"> Nóż z herbami Pilawa i Korczak, Wiedeń, II poł. XIX w., srebro, stal, dł. 26 cm (S 10536 MŁ)</t>
  </si>
  <si>
    <t xml:space="preserve"> Nóż z herbami Pilawa i Korczak, Wiedeń, II poł. XIX w., srebro, stal, dł. 24 cm (S 10544 MŁ)</t>
  </si>
  <si>
    <t xml:space="preserve"> Nóż z herbami Pilawa i Korczak, Wiedeń, II poł. XIX w., srebro, stal, dł. 25 cm (S 10545 MŁ)</t>
  </si>
  <si>
    <t xml:space="preserve"> Nóż z herbami Pilawa i Korczak, Wiedeń, II poł. XIX w., srebro, stal, dł. 25,2 cm (S 10548 MŁ)</t>
  </si>
  <si>
    <t xml:space="preserve"> Nóż z herbami Pilawa i Korczak, Wiedeń, II poł. XIX w., srebro, stal, dł. 27,1 cm (S 10552 MŁ)</t>
  </si>
  <si>
    <t xml:space="preserve"> Nóż z herbami Pilawa i Korczak, Wiedeń, II poł. XIX w., srebro, stal, dł. 24,5 cm (S 10556 MŁ)</t>
  </si>
  <si>
    <t xml:space="preserve"> Nóż z herbami Pilawa i Korczak, Wiedeń, II poł. XIX w., srebro, stal, dł. 26 cm (S 10557 MŁ)</t>
  </si>
  <si>
    <t xml:space="preserve"> Nóż z herbami Pilawa i Korczak, Wiedeń, II poł. XIX w., srebro, stal, dł. 25,7 cm (S 10558 MŁ)</t>
  </si>
  <si>
    <t xml:space="preserve"> Nóż z herbami Pilawa i Korczak, Wiedeń, II poł. XIX w., srebro, stal, dł. 26,2 cm (S 10559 MŁ)</t>
  </si>
  <si>
    <t xml:space="preserve"> Nóż z herbami Pilawa i Korczak, Wiedeń, II poł. XIX w., srebro, stal, dł. 23,8 cm (S 10560 MŁ)</t>
  </si>
  <si>
    <t xml:space="preserve"> Nóż z herbami Pilawa i Korczak, Wiedeń, II poł. XIX w., srebro, stal, dł. 24,5 cm (S 10565 MŁ)</t>
  </si>
  <si>
    <t xml:space="preserve"> Nóż z herbami Pilawa i Korczak, Wiedeń, II poł. XIX w., srebro, stal, dł. 23,5 cm (S 10566 MŁ)</t>
  </si>
  <si>
    <t xml:space="preserve"> Nóż z herbami Pilawa i Korczak, Wiedeń, II poł. XIX w., srebro, stal, dł. 26,4 cm (S 10567 MŁ)</t>
  </si>
  <si>
    <t xml:space="preserve"> Nóż z herbami Pilawa i Korczak, Wiedeń, II poł. XIX w., srebro, stal, dł. 25,8 cm (S 10568 MŁ)</t>
  </si>
  <si>
    <t xml:space="preserve"> Nóż z herbami Pilawa i Korczak, Wiedeń, II poł. XIX w., srebro, stal, dł. 25,6 cm (S 10574 MŁ)</t>
  </si>
  <si>
    <t xml:space="preserve"> Nóż z herbami Pilawa i Korczak, Wiedeń, II poł. XIX w., srebro, stal, dł. 25,6 cm (S 10575 MŁ)</t>
  </si>
  <si>
    <t xml:space="preserve"> Nóż z herbami Pilawa i Korczak, Wiedeń, II poł. XIX w., srebro, stal, dł. 25,9 cm (S 10578 MŁ)</t>
  </si>
  <si>
    <t xml:space="preserve"> Nóż z herbami Pilawa i Korczak, Wiedeń, II poł. XIX w., srebro, stal, dł. 25,5 cm (S 10580 MŁ)</t>
  </si>
  <si>
    <t xml:space="preserve"> Nóż z herbami Pilawa i Korczak, Wiedeń, II poł. XIX w., srebro, stal, dł. 24,5 cm (S 10582 MŁ)</t>
  </si>
  <si>
    <t xml:space="preserve"> Nóż z herbami Pilawa i Korczak, Wiedeń, II poł. XIX w., srebro, stal, dł. 24 cm (S 10584 MŁ)</t>
  </si>
  <si>
    <t xml:space="preserve"> Nóż z herbami Pilawa i Korczak, Wiedeń, II poł. XIX w., srebro, stal, dł. 24,5 cm (S 10589 MŁ)</t>
  </si>
  <si>
    <t xml:space="preserve"> Nóż z herbami Pilawa i Korczak, Wiedeń, II poł. XIX w., srebro, stal, dł. 23,2 cm (S 10590 MŁ)</t>
  </si>
  <si>
    <t xml:space="preserve"> Nóż z herbami Pilawa i Korczak, Wiedeń, II poł. XIX w., srebro, stal, dł. 24,1 cm (S 10596 MŁ)</t>
  </si>
  <si>
    <t xml:space="preserve"> Nóż z herbami Pilawa i Korczak, Wiedeń, II poł. XIX w., srebro, stal, 
dł. 24,6 cm (S 10600 MŁ)</t>
  </si>
  <si>
    <t xml:space="preserve"> Nóż z herbami Pilawa i Korczak, Wiedeń, II poł. XIX w., srebro, stal, 
dł. 26 cm (S 10601 MŁ)</t>
  </si>
  <si>
    <t xml:space="preserve"> Nóż z herbami Pilawa i Korczak, Wiedeń, II poł. XIX w., srebro, stal, 
dł. 25,7 cm (S 10604 MŁ)</t>
  </si>
  <si>
    <t xml:space="preserve"> Nóż z herbami Pilawa i Korczak, Wiedeń, II poł. XIX w., srebro, stal, 
dł. 26 cm (S 10605 MŁ)</t>
  </si>
  <si>
    <t xml:space="preserve"> Nóż z herbami Pilawa i Korczak, Wiedeń, II poł. XIX w., srebro, stal, 
dł. 25,5 cm (S 10607 MŁ)</t>
  </si>
  <si>
    <t xml:space="preserve"> Nóż z herbami Pilawa i Korczak, Wiedeń, II poł. XIX w., srebro, stal, 
dł. 25,3 cm (S 10610 MŁ)</t>
  </si>
  <si>
    <t xml:space="preserve"> Nóż z herbami Pilawa i Korczak, Wiedeń, II poł. XIX w., srebro, stal, 
dł. 25,5 cm (S 10614 MŁ)</t>
  </si>
  <si>
    <t xml:space="preserve"> Nóż z herbami Pilawa i Korczak, Wiedeń, II poł. XIX w., srebro, stal, 
dł. 23,4 cm (S 10615 MŁ)</t>
  </si>
  <si>
    <t xml:space="preserve"> Nóż z herbami Pilawa i Korczak, Wiedeń, II poł. XIX w., srebro, stal, 
 dł. 26,3 cm (S 10618 MŁ)</t>
  </si>
  <si>
    <t xml:space="preserve"> Nóż z prostym żłobkowaniem, Francja, plater, stal, XIX/XX w., 
dł. 26 cm (S 10621 MŁ)</t>
  </si>
  <si>
    <t xml:space="preserve"> Nóż z prostym żłobkowaniem, Francja, plater, stal, XIX/XX w., 
dł. 25,4 cm (S 10622 MŁ)
</t>
  </si>
  <si>
    <t xml:space="preserve"> Nóż z prostym żłobkowaniem, Francja, plater, stal, XIX/XX w., 
dł. 26 cm (S 10624 MŁ)</t>
  </si>
  <si>
    <t xml:space="preserve"> Nóż z prostym żłobkowaniem, Francja, plater, stal, XIX/XX w., 
dł. 25,6 cm (S 10625 MŁ)</t>
  </si>
  <si>
    <t xml:space="preserve"> Nóż z prostym żłobkowaniem, Francja, plater, stal, XIX/XX w., 
dł. 25,6 cm (S 10626 MŁ)</t>
  </si>
  <si>
    <t xml:space="preserve"> Nóż z prostym żłobkowaniem, Francja, plater, stal, XIX/XX w., dł. 25,6 cm (S 10630 MŁ)</t>
  </si>
  <si>
    <t xml:space="preserve"> Nóż z prostym żłobkowaniem, Francja, plater, stal, XIX/XX w., dł. 21,5 cm (S 10633 MŁ)</t>
  </si>
  <si>
    <t xml:space="preserve"> Nóż z prostym żłobkowaniem, Francja, plater, stal, XIX/XX w., dł. 25,6 cm (S 10634 MŁ)</t>
  </si>
  <si>
    <t xml:space="preserve"> Nóż z prostym żłobkowaniem, Francja, plater, stal, XIX/XX w., dł. 25,7 cm (S 10636 MŁ)</t>
  </si>
  <si>
    <t xml:space="preserve"> Nóż z prostym żłobkowaniem, Francja, plater, stal, XIX/XX w., dł. 25,6 cm (S 10639 MŁ)</t>
  </si>
  <si>
    <t xml:space="preserve"> Nóż z prostym żłobkowaniem, Francja, plater, stal, XIX/XX w., dł. 26 cm (S 10640 MŁ)</t>
  </si>
  <si>
    <r>
      <t>Kinkiet 3 – świecowy z podłużną odblaśnicą, blacha mosiężna, XIX</t>
    </r>
    <r>
      <rPr>
        <i/>
        <sz val="10"/>
        <color theme="1"/>
        <rFont val="Calibri"/>
        <family val="2"/>
        <scheme val="minor"/>
      </rPr>
      <t>/</t>
    </r>
    <r>
      <rPr>
        <sz val="10"/>
        <color theme="1"/>
        <rFont val="Calibri"/>
        <family val="2"/>
        <scheme val="minor"/>
      </rPr>
      <t>XX w., wym. 35,5 x 15,5 x 16,5 cm (S 10875 MŁ)</t>
    </r>
  </si>
  <si>
    <r>
      <t xml:space="preserve"> Kinkiet 3 – świecowy z podłużną odblaśnicą, blacha mosiężna, XIX</t>
    </r>
    <r>
      <rPr>
        <i/>
        <sz val="10"/>
        <color theme="1"/>
        <rFont val="Calibri"/>
        <family val="2"/>
        <scheme val="minor"/>
      </rPr>
      <t>/</t>
    </r>
    <r>
      <rPr>
        <sz val="10"/>
        <color theme="1"/>
        <rFont val="Calibri"/>
        <family val="2"/>
        <scheme val="minor"/>
      </rPr>
      <t>XX w., wym. 35,5 x 15,5 x 16,5 cm (S 10876 MŁ)</t>
    </r>
  </si>
  <si>
    <t xml:space="preserve"> Lampa kuta, wisząca żelazna (KWM 433 MŁ)</t>
  </si>
  <si>
    <t xml:space="preserve"> Ramka na rogi, XX w. (KWM 426 MŁ)</t>
  </si>
  <si>
    <t xml:space="preserve"> Ramka na rogi, XX w. (KWM 427 MŁ)</t>
  </si>
  <si>
    <t xml:space="preserve"> 2 Fragmenty szafki na miniatury (KWM 564 MŁ)</t>
  </si>
  <si>
    <t xml:space="preserve"> Merkury, Psyche i Eros, A.N. kopia z Antonio Alegri da Correggio, olej, płótno, wym. 196 x 111 cm (S 846 MŁ)</t>
  </si>
  <si>
    <t xml:space="preserve"> Stara kobieta, A.N., b.d., olej, płótno, wym. 69 x 53,5 cm (S 2894 MŁ)</t>
  </si>
  <si>
    <r>
      <t xml:space="preserve">Portret Zofii z Zamoyskich Janowej Tarnowskiej, Kazimierz Pochwalski (1855 – 1940), 1914 r., olej, płótno, wym. 110 x 79 cm, sygn. l.d.: </t>
    </r>
    <r>
      <rPr>
        <i/>
        <sz val="10"/>
        <color theme="1"/>
        <rFont val="Calibri"/>
        <family val="2"/>
        <scheme val="minor"/>
      </rPr>
      <t xml:space="preserve">K. Pochwalski 914 </t>
    </r>
    <r>
      <rPr>
        <sz val="10"/>
        <color theme="1"/>
        <rFont val="Calibri"/>
        <family val="2"/>
        <scheme val="minor"/>
      </rPr>
      <t>(S 2969 MŁ)</t>
    </r>
  </si>
  <si>
    <r>
      <t xml:space="preserve">Portret Jana Zdzisława Tarnowskiego, Kazimierz Pochwalski (1855 – 1940), 1922 r., olej, płótno, wym. 241 x 142 cm, sygn. p.d.: </t>
    </r>
    <r>
      <rPr>
        <i/>
        <sz val="10"/>
        <color theme="1"/>
        <rFont val="Calibri"/>
        <family val="2"/>
        <scheme val="minor"/>
      </rPr>
      <t>Kaz. Pochwalski</t>
    </r>
    <r>
      <rPr>
        <sz val="10"/>
        <color theme="1"/>
        <rFont val="Calibri"/>
        <family val="2"/>
        <scheme val="minor"/>
      </rPr>
      <t xml:space="preserve"> (S 3032 MŁ)</t>
    </r>
  </si>
  <si>
    <r>
      <t xml:space="preserve">Matka Boża z Dzieciątkiem, Domenico del Frate (1765 – 1821), 1806 r., olej, płótno, wym. 240 x 143 cm, sygn. l.d.: </t>
    </r>
    <r>
      <rPr>
        <i/>
        <sz val="10"/>
        <color theme="1"/>
        <rFont val="Calibri"/>
        <family val="2"/>
        <scheme val="minor"/>
      </rPr>
      <t>Dom. Del Frate Lucensis pinxit.</t>
    </r>
    <r>
      <rPr>
        <sz val="10"/>
        <color theme="1"/>
        <rFont val="Calibri"/>
        <family val="2"/>
        <scheme val="minor"/>
      </rPr>
      <t xml:space="preserve"> (S 3034 MŁ)</t>
    </r>
  </si>
  <si>
    <t xml:space="preserve"> Troje dzieci Tarnowskich, Beata Czacka (1758 – 1824), I poł. XIX w., olej, płótno, wym. 108 x 80 cm (S 4131 MŁ)</t>
  </si>
  <si>
    <r>
      <t xml:space="preserve">Córki Jana Zdzisława Tarnowskiego na koniach, Wojciech Kossak, olej, płótno, wym. 66 x 100 cm, sygn. p.d.: </t>
    </r>
    <r>
      <rPr>
        <i/>
        <sz val="10"/>
        <color theme="1"/>
        <rFont val="Calibri"/>
        <family val="2"/>
        <scheme val="minor"/>
      </rPr>
      <t>Wojciech Kossak / 1925 / Dzików</t>
    </r>
    <r>
      <rPr>
        <sz val="10"/>
        <color theme="1"/>
        <rFont val="Calibri"/>
        <family val="2"/>
        <scheme val="minor"/>
      </rPr>
      <t xml:space="preserve"> (S 11932 MŁ)</t>
    </r>
  </si>
  <si>
    <t xml:space="preserve"> Stolik klasycystyczny konsolowy, rozkładany, 4 ćw. XVIII w., wym. 78,3 x 86,8 x 86,8 cm (S 10658 MŁ)</t>
  </si>
  <si>
    <t>Fotel w stylu Ludwika XIV, tapicerowany, 2 poł. XIX w., drewno, aksamit, wym. 101 x 66 x 74 cm (S 11015 MŁ)
(zniszczona tapicerka, do konserwacji)</t>
  </si>
  <si>
    <t>Tryptyk z Matką Boską z Dzieciątkiem i św. Katarzyną i Barbarą</t>
  </si>
  <si>
    <t>Portret konny z wyścigów (w tle kościół Mariacki i Wawel w Krakowie)</t>
  </si>
  <si>
    <t>Portret Marii Villiers, córki księcia Backingham (1622-1685)</t>
  </si>
  <si>
    <t>Chrystus i niewiasty (Omdlewająca Maria i Chrystus dźwigający Krzyż)</t>
  </si>
  <si>
    <t xml:space="preserve"> Półmisek owalny z herbami Pilawa i Leliwa, Kraków, XX w., plater, wym. 3,7 x 54 x 34 cm (S 10442/5 MŁ)</t>
  </si>
  <si>
    <t>Pralka Bosh</t>
  </si>
  <si>
    <t>Projektor Vivitek</t>
  </si>
  <si>
    <t>Głosnik Logitek</t>
  </si>
  <si>
    <t>Zmywarka Asber</t>
  </si>
  <si>
    <t>Aparat Sony</t>
  </si>
  <si>
    <t>Wieza Sony</t>
  </si>
  <si>
    <t>Plac zabaw „Bocianie gniazdo”</t>
  </si>
  <si>
    <t>Plac zabaw „Kuchnia błotna”</t>
  </si>
  <si>
    <t>+48 (15) 814 34 14</t>
  </si>
  <si>
    <t>Drukarka EPSON, 1szt.</t>
  </si>
  <si>
    <t>Drukarka HP, 1 szt.</t>
  </si>
  <si>
    <t>p17@oswiata.tarnobrzeg.pl</t>
  </si>
  <si>
    <t>Urządzenie wielofunkcyjne ECOSYS M2040dn</t>
  </si>
  <si>
    <t>środki trwałe</t>
  </si>
  <si>
    <t>wartości niematerialne i prawne</t>
  </si>
  <si>
    <t>Drukarka Brother DCP-T510W</t>
  </si>
  <si>
    <t>Laptop HP INC.250G7 (10 szt.)</t>
  </si>
  <si>
    <t>Tablet Lenovo M10+ (2 szt.)</t>
  </si>
  <si>
    <t>Telewizor LG</t>
  </si>
  <si>
    <t>Filia nr:
1. ul. Dąbrowskiej 31A;
2. ul. Kopernika 5;
3. ul. Krzywa 2; 
4. ul. Sienkiewicza 213;   
5. ul. Warszawska 310B;
6. ul. Kościelna 3;
7. ul. Konfederacji Dzikowskiej 12/26/27;  
8. ul. Kosmonautów 4</t>
  </si>
  <si>
    <t>Zespoły komputerowe ( 58 szt)</t>
  </si>
  <si>
    <t>2014-2021</t>
  </si>
  <si>
    <t>Drukarki (22 szt)</t>
  </si>
  <si>
    <t>Komputer Serwer MAK+</t>
  </si>
  <si>
    <t>Urządzenie wielofunkcyjne OKI</t>
  </si>
  <si>
    <t>Niszczarka ( 2 szt)</t>
  </si>
  <si>
    <t>Laptop (3szt)</t>
  </si>
  <si>
    <t>2017-2019</t>
  </si>
  <si>
    <t>Aparaty fotograficzne (11 szt)</t>
  </si>
  <si>
    <t>2014-2019</t>
  </si>
  <si>
    <t>Czytniki kodów kreskowych ( 17 szt)</t>
  </si>
  <si>
    <t>2014-2020</t>
  </si>
  <si>
    <t>Czytaki dla niewidomych (13 szt)</t>
  </si>
  <si>
    <t>2015-2021</t>
  </si>
  <si>
    <t>Sprzęt RTV (radiomagnetofony 3 szt)</t>
  </si>
  <si>
    <t>Dyski zewnętrzne (16 szt)</t>
  </si>
  <si>
    <t>2016-2020</t>
  </si>
  <si>
    <t>Zestawy komputerowe (12 szt)</t>
  </si>
  <si>
    <t>2008-2013</t>
  </si>
  <si>
    <t>Drukarki (5szt)</t>
  </si>
  <si>
    <t>2008-2015</t>
  </si>
  <si>
    <t>Kserokopiarki (2 szt)</t>
  </si>
  <si>
    <t>2004-2008</t>
  </si>
  <si>
    <t>Specjalistyczny sprzęt audiowizualny dla niewidomych</t>
  </si>
  <si>
    <t>Skanery (2 szt)</t>
  </si>
  <si>
    <t>2008-2010</t>
  </si>
  <si>
    <t>Sprzęt RTV (telewizor, radiomagnetofony itp.)</t>
  </si>
  <si>
    <t>2006-2013</t>
  </si>
  <si>
    <t>Pianino</t>
  </si>
  <si>
    <r>
      <t xml:space="preserve">Liczba uczniów lub wychowanków </t>
    </r>
    <r>
      <rPr>
        <sz val="10"/>
        <rFont val="Calibri"/>
        <family val="2"/>
      </rPr>
      <t>(dot. ośrodków wychowawczych, domów dziecka, DPS-ów, szkół)</t>
    </r>
  </si>
  <si>
    <t>urz.Brother MFC-L 2712 Dw</t>
  </si>
  <si>
    <t>urz. wielofunc.Kopiarka Konica 224e</t>
  </si>
  <si>
    <t>komputer stacja Pro X500 B8</t>
  </si>
  <si>
    <t>głośnik mobilny Bluetooth</t>
  </si>
  <si>
    <t>laptop DELL Inspiron15-3593-5145</t>
  </si>
  <si>
    <t>zestaw mikrofonów bezprzewod. 2szt.</t>
  </si>
  <si>
    <t>telefon bezprzewodowyPanasonic KX-TG 1611</t>
  </si>
  <si>
    <t>telefon bezprzewodowyPanasonic MGK 3221</t>
  </si>
  <si>
    <t>KONDENSATOR TLENU</t>
  </si>
  <si>
    <t>GENERATOR OZONU</t>
  </si>
  <si>
    <t>ZAMGŁAWIACZ</t>
  </si>
  <si>
    <t>DOZOWNIK BEZDOTYKOWY</t>
  </si>
  <si>
    <t>URZ.SZORUJĄCE KARCHER</t>
  </si>
  <si>
    <t>STOLIK PRZYŁÓŻKOWY DO POSIŁKÓW</t>
  </si>
  <si>
    <t>LAMPA BAKTERIOBÓJCZA PRZEPŁYWOWA</t>
  </si>
  <si>
    <t>ŁÓŻKO REHABILITACYJNE NA PILOTA Z FUNKCJĄ PODCIĄGANIA</t>
  </si>
  <si>
    <t>+48 661 051 473</t>
  </si>
  <si>
    <t xml:space="preserve">Kolumna aktywna </t>
  </si>
  <si>
    <t>Kosiarka Spalinowa</t>
  </si>
  <si>
    <t xml:space="preserve">Opryskiwacz Spalinowy </t>
  </si>
  <si>
    <t xml:space="preserve">Zmywarka do naczyń </t>
  </si>
  <si>
    <t>Motopompa szlamowa wt 40</t>
  </si>
  <si>
    <t>wt 40</t>
  </si>
  <si>
    <t xml:space="preserve">Sprzęd medyczny </t>
  </si>
  <si>
    <t>Defibrylator</t>
  </si>
  <si>
    <t>tekewizor</t>
  </si>
  <si>
    <t>Opryskiwacz Spalinowy</t>
  </si>
  <si>
    <t>System nagłośniający</t>
  </si>
  <si>
    <t>MP-4/2</t>
  </si>
  <si>
    <t>4,1 Kw</t>
  </si>
  <si>
    <t>posejdon</t>
  </si>
  <si>
    <t>Klaudia</t>
  </si>
  <si>
    <t>22 kW</t>
  </si>
  <si>
    <t>S150</t>
  </si>
  <si>
    <t>Pompa Dużej Wydajności</t>
  </si>
  <si>
    <t>Silnik zaburtowy</t>
  </si>
  <si>
    <t>łódz ratownicza</t>
  </si>
  <si>
    <t>300HL-40S</t>
  </si>
  <si>
    <t>22 Kw</t>
  </si>
  <si>
    <t>KLAUDIA</t>
  </si>
  <si>
    <t>Ochotnicza Straż Pozarna os. Sobów</t>
  </si>
  <si>
    <t>Namiot Pneumatyczny wraz z nagrzewnicą</t>
  </si>
  <si>
    <t>Ochotnicza Straż Pożarna Tarnobrzeg os. Zakrzów</t>
  </si>
  <si>
    <t>Laptop Dell- inspiron 15</t>
  </si>
  <si>
    <t>Projektor multimedialny BENQ</t>
  </si>
  <si>
    <t xml:space="preserve">Ekran projekcyjny Avtek </t>
  </si>
  <si>
    <t>Projektor OPTOMA DZ218E +ekran elektr.+uchwyt+kabel   kpl 2x3000,00</t>
  </si>
  <si>
    <t>projektor OPTOMA DX318E +ekran elektr.+uchwyt+kabel  kpl</t>
  </si>
  <si>
    <t>Projektor EPSON EBX05</t>
  </si>
  <si>
    <t>Projektor OPTOMA  DX 318E 2 szt.x1478,05</t>
  </si>
  <si>
    <t>Komputer DT-S Lenovo 510 A</t>
  </si>
  <si>
    <t>Komputer DELL VOSTRO 3681 SFF</t>
  </si>
  <si>
    <t>Kserokopiarka TOSHIBA E STUDIO 2323 AM</t>
  </si>
  <si>
    <t>Telewizor SHARP led 65"UI7552+uchwyt+kabel</t>
  </si>
  <si>
    <t xml:space="preserve">Telewizor LED 55 SKYMASTER UA 2505  2 szt.x1049,30 + uchwyt kpl </t>
  </si>
  <si>
    <t>Monitor  PHILIPS LCD 23'8</t>
  </si>
  <si>
    <t>Monitor DELL LCD 261</t>
  </si>
  <si>
    <t>Laptop HP INC 250 GT   7x 2,500,00 zł</t>
  </si>
  <si>
    <t>Laptop ASUS VIVO BOOK 9 szt.x 2218,99 + 1szt. X 2219,03</t>
  </si>
  <si>
    <t>p</t>
  </si>
  <si>
    <t>Laptop ASUZ X541 SA srebrny       8szt.x 2299,00</t>
  </si>
  <si>
    <t>Laptop DELL VOSTRO 3590</t>
  </si>
  <si>
    <t>Tabliza interaktywna QOMO QW 200</t>
  </si>
  <si>
    <t>Radioodtwarzacz SENCOR 5280   2 szt x 219,99</t>
  </si>
  <si>
    <t>Radioodtwarzacz MANTA bb</t>
  </si>
  <si>
    <t>Radioodtwarzacz GRUNDIG 1445</t>
  </si>
  <si>
    <t xml:space="preserve">Drukarka atramentowa </t>
  </si>
  <si>
    <t>Ekran elektryczny + kabel  2 szt.x325,06</t>
  </si>
  <si>
    <r>
      <t xml:space="preserve">Dzienny Dom Senior+
</t>
    </r>
    <r>
      <rPr>
        <sz val="10"/>
        <rFont val="Calibri"/>
        <family val="2"/>
        <charset val="238"/>
        <scheme val="minor"/>
      </rPr>
      <t>ul. Sandomierska 25</t>
    </r>
    <r>
      <rPr>
        <u/>
        <sz val="10"/>
        <rFont val="Calibri"/>
        <family val="2"/>
        <charset val="238"/>
        <scheme val="minor"/>
      </rPr>
      <t xml:space="preserve">
Wypożyczalnia sprzętu pielęgnacyjnego, rehabilitacyjnego i wspomagającego
</t>
    </r>
    <r>
      <rPr>
        <sz val="10"/>
        <rFont val="Calibri"/>
        <family val="2"/>
        <charset val="238"/>
        <scheme val="minor"/>
      </rPr>
      <t>ul. Kościuszki 30</t>
    </r>
    <r>
      <rPr>
        <u/>
        <sz val="10"/>
        <rFont val="Calibri"/>
        <family val="2"/>
        <charset val="238"/>
        <scheme val="minor"/>
      </rPr>
      <t xml:space="preserve">
Dom Dziennego Pobytu:
</t>
    </r>
    <r>
      <rPr>
        <sz val="10"/>
        <rFont val="Calibri"/>
        <family val="2"/>
        <charset val="238"/>
        <scheme val="minor"/>
      </rPr>
      <t>ul. Kopernika 3 (DDP)</t>
    </r>
    <r>
      <rPr>
        <u/>
        <sz val="10"/>
        <rFont val="Calibri"/>
        <family val="2"/>
        <charset val="238"/>
        <scheme val="minor"/>
      </rPr>
      <t xml:space="preserve">
Mieszkania chronione:
</t>
    </r>
    <r>
      <rPr>
        <sz val="10"/>
        <rFont val="Calibri"/>
        <family val="2"/>
        <charset val="238"/>
        <scheme val="minor"/>
      </rPr>
      <t>ul. Wyspiańskiego 18/50;
ul. Zwierzyniecka 49/8
ul. Wędkarska 3 budynek wielordzinny mieszkania chronione-treningowe</t>
    </r>
  </si>
  <si>
    <t>50 - DDP
50 - DDS+</t>
  </si>
  <si>
    <t>ul. Kościuszki 30</t>
  </si>
  <si>
    <t>Budynek administracyjny - Wypożyczalnia sprzętu pielęgnacyjnego, rehabilitacyjnego i wspomagającego</t>
  </si>
  <si>
    <t>ul. Sadnomierska 25</t>
  </si>
  <si>
    <t>Budynek administracyjny - Dzienny Dom Senior +</t>
  </si>
  <si>
    <t>Miejski Ośrodek Pomocy Rodzinie + DDP + DDS + Wypożyczalnia</t>
  </si>
  <si>
    <t>Wieża Sony</t>
  </si>
  <si>
    <t>Kuchenka KGEL</t>
  </si>
  <si>
    <t>Klimatyzator Delonghi</t>
  </si>
  <si>
    <t>Monitor Dell 21,5</t>
  </si>
  <si>
    <t>Pralka INDESIT</t>
  </si>
  <si>
    <t>Płyta grzewcza</t>
  </si>
  <si>
    <t>Lodówka</t>
  </si>
  <si>
    <t>Zasilacz CORSAIR</t>
  </si>
  <si>
    <t>Komputer  DELL Vostro 3470 SFF/Wypożyczalnia</t>
  </si>
  <si>
    <t>Monitor DELL LED 22 E2216HV/Wypożyczalnia</t>
  </si>
  <si>
    <t>Drukarka atramentowa BROTHER DCP-J105/Wypożyczalnia</t>
  </si>
  <si>
    <t>Notebook HP ENVY</t>
  </si>
  <si>
    <t>Telewizor Philips</t>
  </si>
  <si>
    <t>Monitor Dell Led 24</t>
  </si>
  <si>
    <t>Dysk zewn.2,5 Samsung</t>
  </si>
  <si>
    <t>Drukarka laserowa HP M227</t>
  </si>
  <si>
    <t>Komputer Dell Vostro</t>
  </si>
  <si>
    <t>Telefon  Samsung Galaxy A70</t>
  </si>
  <si>
    <t>Telefon Samsung Galaxy A20</t>
  </si>
  <si>
    <t>Telefon Samsung Galaxy A105</t>
  </si>
  <si>
    <t>Smartfon Alcatel</t>
  </si>
  <si>
    <t>Sidly one - opaska przyzywająca</t>
  </si>
  <si>
    <t>Notebook HP 255G7</t>
  </si>
  <si>
    <t xml:space="preserve">Kopiarka Kyocera </t>
  </si>
  <si>
    <t>Laptop HP 840 G3</t>
  </si>
  <si>
    <t>Monitor Philips LED 24</t>
  </si>
  <si>
    <t>Komputer DELL Vostro</t>
  </si>
  <si>
    <t>Urządzenie Brother 2 szt</t>
  </si>
  <si>
    <t>Notebook DELL Inspiron</t>
  </si>
  <si>
    <t xml:space="preserve">Laminator Fellowes </t>
  </si>
  <si>
    <t>klimatyzator  Gree 5 szt</t>
  </si>
  <si>
    <t>Monitor DELL LED 24</t>
  </si>
  <si>
    <t>Klimatyzator</t>
  </si>
  <si>
    <t>Xboc</t>
  </si>
  <si>
    <t>Xbox</t>
  </si>
  <si>
    <t>Słuchawki z mikrofonem</t>
  </si>
  <si>
    <t>Kamerka</t>
  </si>
  <si>
    <t>Dzienny Dom Senior+ w Tarnobrzegu</t>
  </si>
  <si>
    <t>niszczarka do dokumentów</t>
  </si>
  <si>
    <t xml:space="preserve">ekspress do kawy </t>
  </si>
  <si>
    <t>telefon gigaset</t>
  </si>
  <si>
    <t>Wypożyczalnia sprzetu pielęgnacyjnego, rehabilitacyjnego i wspomagającego</t>
  </si>
  <si>
    <t>Czytnik książek</t>
  </si>
  <si>
    <t xml:space="preserve">aparat sony </t>
  </si>
  <si>
    <t>Chłodziarka Amica</t>
  </si>
  <si>
    <t>Inne składniki majątku</t>
  </si>
  <si>
    <t>Suszarka do rąk</t>
  </si>
  <si>
    <t>Myjka wysokociśnieniowa</t>
  </si>
  <si>
    <t>Rehabilitacyjny rower trójkołowy</t>
  </si>
  <si>
    <t>Ozonator powietrza</t>
  </si>
  <si>
    <t>Generator ozonu ozonator</t>
  </si>
  <si>
    <t>Mikser</t>
  </si>
  <si>
    <t xml:space="preserve">Maszynka do mięsa </t>
  </si>
  <si>
    <t>Żelazko</t>
  </si>
  <si>
    <t>Kostkarka do lodu</t>
  </si>
  <si>
    <t>Wózek stalowy Budget</t>
  </si>
  <si>
    <t>Wózek aluminiowy lekki Eurochair 2</t>
  </si>
  <si>
    <t>Kula łokciowa OPTI COMFORT           3 kompl.</t>
  </si>
  <si>
    <t>Laska czwórnóg AR 0-17        4 szt.</t>
  </si>
  <si>
    <t>Kule pachowe VITAECARE r.L         2 kompl.</t>
  </si>
  <si>
    <t>Kule pachowe VITAECARE r.M         2 kompl.</t>
  </si>
  <si>
    <t>Kule pachowe VITAECARE r.S       1 kompl.</t>
  </si>
  <si>
    <t>Balkonik T624        4 szt.</t>
  </si>
  <si>
    <t>Balkonik Dynawalk          3 szt.</t>
  </si>
  <si>
    <t>Podpórka rehabilitacyjna 2szt.</t>
  </si>
  <si>
    <t>Taboret OLIVIA     3 szt.</t>
  </si>
  <si>
    <t>Materac przeciwodleżynowy Gofer Junior P35       2 szt.</t>
  </si>
  <si>
    <t>Materac pneumatyczny przeciwodleżynowy MAT X3    20 szt.</t>
  </si>
  <si>
    <t>Rotor kończyn dolnych RDWs</t>
  </si>
  <si>
    <t>Rotor kończyn górnych RG-1</t>
  </si>
  <si>
    <t>Orteza piersiowo- lędźwiowo-krzyżowa PREMIUM TLS 5 szt.</t>
  </si>
  <si>
    <t xml:space="preserve">Balkonik dziecięcy CROCODILE </t>
  </si>
  <si>
    <t>Klin ortopedyczny       5 szt.</t>
  </si>
  <si>
    <t>Łóżko rehabilitacyjne TAURUS JUNIOR     2 szt.</t>
  </si>
  <si>
    <t>Łóżko rehabilitacyjne LUNA 2        20 szt</t>
  </si>
  <si>
    <t>Rower trójkołowy rehabilitacyjny dla dzieci AQUA</t>
  </si>
  <si>
    <t>Rower trójkołowy rehabilitacyjny dla dzieci SPORTY</t>
  </si>
  <si>
    <t>Rower rehabilitacyjny trójkołowy dla dorosłych Rehtime</t>
  </si>
  <si>
    <t>Osprzęt ORUP              3 szt.</t>
  </si>
  <si>
    <t>PUR            3szt.</t>
  </si>
  <si>
    <t>Stolik przyłóżkowy SP-1    2 szt.</t>
  </si>
  <si>
    <t>Stolik przyłóżkowy SP-2 z pochyleniem blatu       2 szt.</t>
  </si>
  <si>
    <t>Ssak medyczny YUWELL-7A-23D     2 szt.</t>
  </si>
  <si>
    <t>Stopień do wanny Etac Stapel     2 szt.</t>
  </si>
  <si>
    <t>Stojak do kroplówki JSK1     5szt</t>
  </si>
  <si>
    <t>Metalowy stopień podwójny - schodek 2-stopniowy    2 szt.</t>
  </si>
  <si>
    <t>Krzesło do wanny z oparciem DuBaStar   4 szt.</t>
  </si>
  <si>
    <t>Krzesło pod prysznic JILL      2 szt.</t>
  </si>
  <si>
    <t>Krzesło pod prysznic JINNY   1 szt.</t>
  </si>
  <si>
    <t>Wypożyczalnia sprzętu pielęgnacyjnego, rehabibiltacyjnego i wspomagającego</t>
  </si>
  <si>
    <t>kosiarka elektryczna</t>
  </si>
  <si>
    <t>pawilon faaborg</t>
  </si>
  <si>
    <t xml:space="preserve">stół ogrodowy </t>
  </si>
  <si>
    <t>automatyczny podajnik do płynu do dezynekcji</t>
  </si>
  <si>
    <t>maszyna do szycia singer</t>
  </si>
  <si>
    <t>grill węglowy na kołach  mir 417</t>
  </si>
  <si>
    <t>stół max 5</t>
  </si>
  <si>
    <t>biurko narożne K 55</t>
  </si>
  <si>
    <t>krzesło K 305</t>
  </si>
  <si>
    <t xml:space="preserve">regał </t>
  </si>
  <si>
    <t>szafa B S1</t>
  </si>
  <si>
    <t>łóżko academica</t>
  </si>
  <si>
    <t>fotel Deco</t>
  </si>
  <si>
    <t>Narożnik Wojtek</t>
  </si>
  <si>
    <t>ławka z oparciem</t>
  </si>
  <si>
    <t>wykładzina</t>
  </si>
  <si>
    <t>gofrownica</t>
  </si>
  <si>
    <t>sokowirówka tefal</t>
  </si>
  <si>
    <t>druk na tablicy Dibona</t>
  </si>
  <si>
    <t>stojak na rowery</t>
  </si>
  <si>
    <t>tablica hoblichart</t>
  </si>
  <si>
    <t>rower magnetyczny</t>
  </si>
  <si>
    <t>lodówka turystyczna</t>
  </si>
  <si>
    <t>materac rehabilitacyjny</t>
  </si>
  <si>
    <t>fotel masujący</t>
  </si>
  <si>
    <t>Dzienny Dom Senior+</t>
  </si>
  <si>
    <t>Monitor 23,8 PHILIPS 243V7QDSB 23,8"/IPS/HDMI/DVI</t>
  </si>
  <si>
    <t>Zestaw komputerowy CPU INTEL C13-10100 z oprogramowaniem</t>
  </si>
  <si>
    <t>Aparat EEGDIGITrack BIOFEEDBACK 4 kanałowy z modułem QEEG i zestawem planszy dodatkowych (225/2021)</t>
  </si>
  <si>
    <t>p1@oswiata.tarnobrzeg.pl</t>
  </si>
  <si>
    <t>laptop Lenovo V15-ADA</t>
  </si>
  <si>
    <t>kosiarka spalinowa GV53TKALLR4</t>
  </si>
  <si>
    <t>pralka Samsung</t>
  </si>
  <si>
    <t>p2@oswiata.tarnobrzeg.pl</t>
  </si>
  <si>
    <t>Monitor Fhilips LED 22</t>
  </si>
  <si>
    <t>Notebook LENOVO 330-15/KBK5</t>
  </si>
  <si>
    <t>MAC  Monitor 65" 4|K Android8,0+ OPS17</t>
  </si>
  <si>
    <t>Komputer G5400/431OM/4GB/SSD</t>
  </si>
  <si>
    <t>Stattw mobilny do MAC Monitora</t>
  </si>
  <si>
    <t xml:space="preserve">Meble biurowe,AGD i inne </t>
  </si>
  <si>
    <t>p5@oswiata.tarnobrzeg.pl</t>
  </si>
  <si>
    <t>Radioodtwarz Sony ZS PS50CPB</t>
  </si>
  <si>
    <t xml:space="preserve"> Wieża SHARP XL-B510D(BK)</t>
  </si>
  <si>
    <t xml:space="preserve">Niszczarka HAMA PREMIUM </t>
  </si>
  <si>
    <t>Notebook Acer A515-56 NX.A1GEP.003 15-1135G7</t>
  </si>
  <si>
    <t>Pralka BOSCH</t>
  </si>
  <si>
    <t>p7@oswiata.tarnobrzeg.pl</t>
  </si>
  <si>
    <t>Radiomagnetofon Philips</t>
  </si>
  <si>
    <t>Radiomagnetofon Grundig</t>
  </si>
  <si>
    <t>Radiomagnetofon Manta</t>
  </si>
  <si>
    <t>Radiomagnetofon Sony</t>
  </si>
  <si>
    <t>Zestaw ikro Hi-fi Blupunkt MS30BT</t>
  </si>
  <si>
    <t>Laptop HP15db1019nw</t>
  </si>
  <si>
    <t xml:space="preserve">Meble stoliki i ławy </t>
  </si>
  <si>
    <t xml:space="preserve">Maszyny biurowe </t>
  </si>
  <si>
    <t>5895.87 zł</t>
  </si>
  <si>
    <t xml:space="preserve">inwentarz biurowy - szafy </t>
  </si>
  <si>
    <t xml:space="preserve">Inwentarz biurowy - regały segmenty </t>
  </si>
  <si>
    <t xml:space="preserve">Inwentarz biurowy - krzesła taborety </t>
  </si>
  <si>
    <t xml:space="preserve">Inwentarz biurowy kredensy szafki </t>
  </si>
  <si>
    <t xml:space="preserve">Inwentarz biurowy - fotele </t>
  </si>
  <si>
    <t>Inwentarz biurowy- biurka</t>
  </si>
  <si>
    <t>komputer i monitor</t>
  </si>
  <si>
    <t>meble</t>
  </si>
  <si>
    <t>p12@oswiata.tarnobrzeg.pl</t>
  </si>
  <si>
    <t>Monitor Samsung Led 24" S24F354FH</t>
  </si>
  <si>
    <t>449.99</t>
  </si>
  <si>
    <t>Radioodtwarzacz Philips AZ700T Bluetooth</t>
  </si>
  <si>
    <t>Radioodtwarzacz Blaupunkt BBGBT</t>
  </si>
  <si>
    <t>Statyw mobilny do Mac Monitor</t>
  </si>
  <si>
    <t>Monitor interaktywny Samsung  QB65H-TR</t>
  </si>
  <si>
    <t>BROTHE DCP-L25322DW; URZĄDZENIE WIELOFUNKCYJNE</t>
  </si>
  <si>
    <t>˃2013</t>
  </si>
  <si>
    <t>pi9@oswiata.tarnobrzeg.pl</t>
  </si>
  <si>
    <t>kompurter logopedia</t>
  </si>
  <si>
    <t>Projektor ADJ H20IR 2 szt.</t>
  </si>
  <si>
    <t>Wieża lęgowa dla jerzyków 2 szt.</t>
  </si>
  <si>
    <t xml:space="preserve">Monitor Philips </t>
  </si>
  <si>
    <t>Monitor IIYAMA</t>
  </si>
  <si>
    <t xml:space="preserve">Monitor PHILIPS LED 21,5 </t>
  </si>
  <si>
    <t xml:space="preserve">Dysk sieciowy LACIE </t>
  </si>
  <si>
    <t>APARAT TELEFONICZNY PANASONIC - (8 szt.)</t>
  </si>
  <si>
    <t xml:space="preserve">Tester banknotów </t>
  </si>
  <si>
    <t>450,00 zł.</t>
  </si>
  <si>
    <t>250,00 zł.</t>
  </si>
  <si>
    <t>400,00 zł.</t>
  </si>
  <si>
    <t xml:space="preserve">Drukarka HP </t>
  </si>
  <si>
    <t>949,01 zł.</t>
  </si>
  <si>
    <t>2 299,01 zł.</t>
  </si>
  <si>
    <t>479,00 zł.</t>
  </si>
  <si>
    <t>Czytnik kodów kraskowych</t>
  </si>
  <si>
    <t>1 648,20 zł.</t>
  </si>
  <si>
    <t>Notebook (5 szt)</t>
  </si>
  <si>
    <t>12 995,00 zł.</t>
  </si>
  <si>
    <t>2 599,01 zł.</t>
  </si>
  <si>
    <t>Notebook (2 szt.)</t>
  </si>
  <si>
    <t>5 798,00 zł.</t>
  </si>
  <si>
    <t>2 921,02 zł.</t>
  </si>
  <si>
    <t>Notebook (5 szt.)</t>
  </si>
  <si>
    <t>14 605,00 zł.</t>
  </si>
  <si>
    <t>Kopiarka EKOSYS</t>
  </si>
  <si>
    <t xml:space="preserve"> 6 030,00 zł.</t>
  </si>
  <si>
    <t>Aparat telefoniczny (3 szt.)</t>
  </si>
  <si>
    <t>687,00 zł.</t>
  </si>
  <si>
    <t>Pozostałe wyposażenie (ŚT/PŚT/WNIP/ILOŚCIÓWKA)</t>
  </si>
  <si>
    <t xml:space="preserve">laptop HP </t>
  </si>
  <si>
    <t>laptop HP z zestawem słuchawkowym ( 2 szt. )</t>
  </si>
  <si>
    <t>radioodtwarzacz PHILIPS</t>
  </si>
  <si>
    <t>komputer LENOWO</t>
  </si>
  <si>
    <t xml:space="preserve"> Głosniki NATEC ( 4 kpl.)</t>
  </si>
  <si>
    <t>Komputer Komputronik Sensilo  ( 3 szt. )</t>
  </si>
  <si>
    <t>drukarka Epson</t>
  </si>
  <si>
    <t xml:space="preserve">Dysk przenośny TOSHIBA </t>
  </si>
  <si>
    <t>Tablet Huawei</t>
  </si>
  <si>
    <t>Tablet Lenovo  ( 2 szt. )</t>
  </si>
  <si>
    <t>Komputer ASUS All in One  ( 18 szt. )</t>
  </si>
  <si>
    <t>Komputer Lenovo ( 6 szt. )</t>
  </si>
  <si>
    <t>Robot edukacyjny  ( 2 szt. )</t>
  </si>
  <si>
    <t>sp7@oswiata.tarnobrzeg.pl</t>
  </si>
  <si>
    <t>Komputer stacja</t>
  </si>
  <si>
    <t>Monitor interaktywny Mac 65"</t>
  </si>
  <si>
    <t>Kserokopiarka DEVELOP ineo 165</t>
  </si>
  <si>
    <t>Monitor interaktywny NEWLINE 65"</t>
  </si>
  <si>
    <t xml:space="preserve">Zestaw komputerowy z nagrywarką </t>
  </si>
  <si>
    <t>Koputer przenoścy DELL</t>
  </si>
  <si>
    <t>Komputer przenoścny DELL</t>
  </si>
  <si>
    <t>Zestaw mebli GLOBUS</t>
  </si>
  <si>
    <t>Laptop HP Inc 250 G7</t>
  </si>
  <si>
    <t>Laptop ASUS VivoBook</t>
  </si>
  <si>
    <t>Drukarka Epson L3110</t>
  </si>
  <si>
    <t>Tablica interaktywna dotykowa</t>
  </si>
  <si>
    <t>Kosiarka spalinowa HYUNDAI</t>
  </si>
  <si>
    <t>Kosiarka samojezdna Estate 2084 H STIGA ST 500 452cc</t>
  </si>
  <si>
    <t>Laptop Lenowo</t>
  </si>
  <si>
    <t>Laptop HP Inc.250 g7</t>
  </si>
  <si>
    <t>Drukarka Laserowa CANON</t>
  </si>
  <si>
    <t>Drukarka atramentowa HP DJ 2710</t>
  </si>
  <si>
    <t>Drukarka atrmentowa</t>
  </si>
  <si>
    <t>Drukarka Laserowa HP M148dw</t>
  </si>
  <si>
    <t>Niszczarka FELLOWERS 450M</t>
  </si>
  <si>
    <t>Tablet graficzny XP-PEN Deco</t>
  </si>
  <si>
    <t>Radioodtwarzacz</t>
  </si>
  <si>
    <t>Cyfrowy rejestrator HD-TVI</t>
  </si>
  <si>
    <t>Komputer HP COMPAQ 800</t>
  </si>
  <si>
    <t>Monitor HP LA 1905 WG</t>
  </si>
  <si>
    <t>Odkurzacz Tefal</t>
  </si>
  <si>
    <t>Pralka BOSH</t>
  </si>
  <si>
    <t>Podświetlany Stół A3</t>
  </si>
  <si>
    <t>SONY BDP-S1100 BLU-RAY DISK/DVD PLAYER</t>
  </si>
  <si>
    <t>3 Zestawy komputerowe</t>
  </si>
  <si>
    <t>Drukarka Laser Jet Pro M 102a</t>
  </si>
  <si>
    <t>Projektor ACER X118H</t>
  </si>
  <si>
    <t>Drukarka BROTHER HL 1210 W</t>
  </si>
  <si>
    <t>Monitor interaktywny BENQ RM5502K 55"</t>
  </si>
  <si>
    <t>Brother HL 1112E 330/Drukarka laserowa</t>
  </si>
  <si>
    <t>Laptop HP Inc.250 G7</t>
  </si>
  <si>
    <t>Laptop HP Inc 250 G&amp;+Zestaw słuchawkowyBerserk</t>
  </si>
  <si>
    <t>Odkurzacz PARKSIDE</t>
  </si>
  <si>
    <t>Acer EK240YAbi(75 Hz, 23,8")</t>
  </si>
  <si>
    <t>Tablet Lenovo</t>
  </si>
  <si>
    <t>Dell Vostro 3681 SFF</t>
  </si>
  <si>
    <t>laptopy 22 szt.</t>
  </si>
  <si>
    <t>2015-2020</t>
  </si>
  <si>
    <t>zestaw komputerowy(komputer +monitor) 25 szt</t>
  </si>
  <si>
    <t>Tablica interaktywna 7</t>
  </si>
  <si>
    <t>projektor 9 szt.</t>
  </si>
  <si>
    <t>Laptopy Innowacyjny Tarnobrzeg 29 szt.</t>
  </si>
  <si>
    <t>Sprzet AGD</t>
  </si>
  <si>
    <t>System bezprzewodowy-mikrofony</t>
  </si>
  <si>
    <t xml:space="preserve">Apartat fotograficzny </t>
  </si>
  <si>
    <t>Projektor 11szt</t>
  </si>
  <si>
    <t>2000-2013</t>
  </si>
  <si>
    <t>2020-2012</t>
  </si>
  <si>
    <t>Komputer Sekretariat</t>
  </si>
  <si>
    <t>Notebooki</t>
  </si>
  <si>
    <t xml:space="preserve">Drukarka </t>
  </si>
  <si>
    <t>Urządzenia wielofunkcyne</t>
  </si>
  <si>
    <t xml:space="preserve">Skaner </t>
  </si>
  <si>
    <t xml:space="preserve">Głośniczki </t>
  </si>
  <si>
    <t>Tablica Interaktywna</t>
  </si>
  <si>
    <t>Monitor Interaktywny UM</t>
  </si>
  <si>
    <t>Rzutnik</t>
  </si>
  <si>
    <t>Sprzęt fotograficzny z sali fotograficznej</t>
  </si>
  <si>
    <t xml:space="preserve">Tablica multimedialna </t>
  </si>
  <si>
    <t xml:space="preserve">Rzutniki </t>
  </si>
  <si>
    <t>Komputer dla nauczyciela</t>
  </si>
  <si>
    <t xml:space="preserve">Komputer przenośny </t>
  </si>
  <si>
    <t>Głośniczki</t>
  </si>
  <si>
    <t>Głośnik Sony</t>
  </si>
  <si>
    <t xml:space="preserve">Głośnik </t>
  </si>
  <si>
    <t>Wizualizery</t>
  </si>
  <si>
    <t>Kamera Sony</t>
  </si>
  <si>
    <t>Aparat Nicon</t>
  </si>
  <si>
    <t>Zestawy meblowe</t>
  </si>
  <si>
    <t>1996-2014</t>
  </si>
  <si>
    <t>Lodówki, chłodnie, zamrażarki</t>
  </si>
  <si>
    <t>1995-2015</t>
  </si>
  <si>
    <t>zsp1@oswiata.tarnobrzeg.pl</t>
  </si>
  <si>
    <t>Drukarka fiskalna Posent Trio</t>
  </si>
  <si>
    <t>Opus VS 1202 CD</t>
  </si>
  <si>
    <t>Drukarka laserowa - XEROX PHASER 3020</t>
  </si>
  <si>
    <t>Drukarka laserowa HPLJ Pro</t>
  </si>
  <si>
    <t>Monitor 21,5"</t>
  </si>
  <si>
    <t>Drukarka etyk. BROTHER QL - 700</t>
  </si>
  <si>
    <t>Kamera AHD NVAHD-1DN5101H/IR-1NOVUS</t>
  </si>
  <si>
    <t xml:space="preserve">Zestaw komputerowy DELL </t>
  </si>
  <si>
    <t>Kamera HD-TVI kompaktowa Hikvision DS-2CE16DOT</t>
  </si>
  <si>
    <t>drukarka RICOH</t>
  </si>
  <si>
    <t>Zestaw komputerowy Komputronik Pro 520</t>
  </si>
  <si>
    <t>Monitor Acer23,8"</t>
  </si>
  <si>
    <t xml:space="preserve">Projektor Optoma hd </t>
  </si>
  <si>
    <t xml:space="preserve"> Wizualizer AVer u 50</t>
  </si>
  <si>
    <t xml:space="preserve">Tablica mobilna dwustonna obrotowa suchościeralna </t>
  </si>
  <si>
    <t>Projektor Optoma HD 144x</t>
  </si>
  <si>
    <t>komputer Pro X500</t>
  </si>
  <si>
    <t>Monitor LCD</t>
  </si>
  <si>
    <t>kserokopiarka Ricoh MPC 3003/3503</t>
  </si>
  <si>
    <t>Lenovo D24-10</t>
  </si>
  <si>
    <t>Laptop HP G7/ 15.6 FHD AG/AMD Ryzen 5</t>
  </si>
  <si>
    <t>Dron DJI Mavic Air2</t>
  </si>
  <si>
    <t>Komputer DELL 380 TOWC2D</t>
  </si>
  <si>
    <t>Nawilżacz fryzjerski MISTY TW - 380 Sauna TUFT</t>
  </si>
  <si>
    <t>Brama wjazdowa</t>
  </si>
  <si>
    <t>notebook Lenovo</t>
  </si>
  <si>
    <t>monitor DELL 2416</t>
  </si>
  <si>
    <t>niszczarka FELLOWES 450M</t>
  </si>
  <si>
    <t>kamera IP zewn</t>
  </si>
  <si>
    <t>urządzenia wielofunkcyjne Konica Minolta2020</t>
  </si>
  <si>
    <t>86 (ZSS)
103 (WWRD)</t>
  </si>
  <si>
    <t>komputer AIO HP  10 szt.</t>
  </si>
  <si>
    <t>notebook LENOVO szt. 2</t>
  </si>
  <si>
    <t>nagrywarka ASUS szt. 1</t>
  </si>
  <si>
    <t>Telewizor PHILIPS szt. 1</t>
  </si>
  <si>
    <t>kolumna aktywna szt. 2</t>
  </si>
  <si>
    <t>stymulator widzenia szt. 1</t>
  </si>
  <si>
    <t>kolumna głośnikowa szt. 2</t>
  </si>
  <si>
    <t>mikser dźwięku usb ALLEN Heath ZED szt. 1</t>
  </si>
  <si>
    <t>perkuska elektroniczna JAMAHA szt. 1</t>
  </si>
  <si>
    <t>radiomagnetofon szt. 1</t>
  </si>
  <si>
    <t>radioodtwarzacz ADLER szt. 4</t>
  </si>
  <si>
    <t>Odkurzacz Zelmer ZVC</t>
  </si>
  <si>
    <t>stojak mobilny szt. 1</t>
  </si>
  <si>
    <t>odkurzacz HOOVER szt. 1</t>
  </si>
  <si>
    <t>odkurzacz mokro/sucho SILVER</t>
  </si>
  <si>
    <t>zamrażarka ZANUSSI</t>
  </si>
  <si>
    <t>obieraczka do ziemmniaków</t>
  </si>
  <si>
    <t>maszynka do mięsa WILK</t>
  </si>
  <si>
    <t>lodówka INDESIT</t>
  </si>
  <si>
    <t>mikser planetarny</t>
  </si>
  <si>
    <t>kuchenka mikrofalowa SHARP</t>
  </si>
  <si>
    <t>patelnia elektryczna EGAZ 361</t>
  </si>
  <si>
    <t>zmywarko-wypażarka szt. 2</t>
  </si>
  <si>
    <t>zmiękczacz do wody szt. 2</t>
  </si>
  <si>
    <t>naświetlacz szufladowy</t>
  </si>
  <si>
    <t>maszyna do krojenia ziemniaków</t>
  </si>
  <si>
    <t>piec konwekcyjno-parowy</t>
  </si>
  <si>
    <t>kuchnia gazowa 4-o palnikowa</t>
  </si>
  <si>
    <t xml:space="preserve">szafa chłodnicza </t>
  </si>
  <si>
    <t>waga magazynowa</t>
  </si>
  <si>
    <t>piec do wypalania ceramiki</t>
  </si>
  <si>
    <t>wózek do sprzątania szt. 3</t>
  </si>
  <si>
    <t>pralka BOSH</t>
  </si>
  <si>
    <t>warnik</t>
  </si>
  <si>
    <t>nożyce STIHL</t>
  </si>
  <si>
    <t>kosiarka HUSQVarna</t>
  </si>
  <si>
    <t>kosiarka spalinowa</t>
  </si>
  <si>
    <t>regały biblioteczne szt. 6</t>
  </si>
  <si>
    <t>regał świetlicowy</t>
  </si>
  <si>
    <t>meble GLOBUS szt. 12</t>
  </si>
  <si>
    <t>Centrum Kształcenia Zawodowego</t>
  </si>
  <si>
    <t xml:space="preserve">gaśnice proszkowe typ GP 4x- 6 szt., gaśnica proszkowa typ GP6x- 1 szt., gaśnica typAF 3x- 1 szt., hydranty wewnętrzne h 25- 4 szt., system oddymiania klatek schodowych: centrala oddymiania - 3 szt., źródła zasilania awaryjnego - 3 szt., czujki dymu - 3 szt., przyciski przewietrzania - 3 szt., ręczne przyciski oddymiania - 6 szt., klapy oddymiające - 2 szt., okna oddymiające - 2 szt.,  klapa napowietrzająca - 1 szt., system alarmowy - 15 czujek ruchu, dwa zamki w 2 drzwiach wejściowych, Wisła - 1,5 km. Straż Pożarna - 100 m.                            </t>
  </si>
  <si>
    <t>Telefony komórkowe Xiaomi Redmi Note 8T 4+64 EU 2 szt.</t>
  </si>
  <si>
    <t>Multimetr4 UT-526</t>
  </si>
  <si>
    <t>Multimetr4 UT-521</t>
  </si>
  <si>
    <t>Bramka przenośna alumin. 3,0 x 1,55m</t>
  </si>
  <si>
    <t>Bramka do PN aluminiowa przenośna + siatka</t>
  </si>
  <si>
    <t>Zestaw do gry w siatkówkę</t>
  </si>
  <si>
    <t>Stół sędziowski z podestami</t>
  </si>
  <si>
    <t>Hantle</t>
  </si>
  <si>
    <t>Gryf z obciążnikami</t>
  </si>
  <si>
    <t>Sztanga olimpijska z obciążeniami</t>
  </si>
  <si>
    <t>Gryf kratownica</t>
  </si>
  <si>
    <t>Maszyna na mięśnie barków</t>
  </si>
  <si>
    <t>Ławka Scotta</t>
  </si>
  <si>
    <t>Suwnica wielofunkcyjna (ćwicz. stojąc do przysia.)</t>
  </si>
  <si>
    <t>Suwnica wielofunkcyjna (ćwicz. leżąc)</t>
  </si>
  <si>
    <t>Ergometr wioślarski</t>
  </si>
  <si>
    <t>Rower spiningowy</t>
  </si>
  <si>
    <t>Step</t>
  </si>
  <si>
    <t>Gryf łamany</t>
  </si>
  <si>
    <t>Ławka integralna ze stojakami</t>
  </si>
  <si>
    <t>Ławka wielofunkcyjna składana</t>
  </si>
  <si>
    <t>Stojaki pod sztangą</t>
  </si>
  <si>
    <t>Piłka gimn. z linkami</t>
  </si>
  <si>
    <t>Sztanga FIT</t>
  </si>
  <si>
    <t>Dwustronny przyrząd dla dyscyplin sportowych</t>
  </si>
  <si>
    <t>Łódź typu Optimist</t>
  </si>
  <si>
    <t>Łódż ratownicza typu BL</t>
  </si>
  <si>
    <t>Sztanga + obciążenia zestaw</t>
  </si>
  <si>
    <t>Tablica do kosza</t>
  </si>
  <si>
    <t>Tablica do koszykówki</t>
  </si>
  <si>
    <t>Materac gimnastyczny</t>
  </si>
  <si>
    <t>Stojak do przyrządów ze sztangą</t>
  </si>
  <si>
    <t>Gryf  krótki 150 cm.</t>
  </si>
  <si>
    <t>Gryf  F50 francuski</t>
  </si>
  <si>
    <t>Sztangielki ogumowane 6 kg.</t>
  </si>
  <si>
    <t>Sztanielki ogumowane 4 kg.</t>
  </si>
  <si>
    <t>Sztangielki 15 kg.</t>
  </si>
  <si>
    <t>Sztangielki 20 kg.</t>
  </si>
  <si>
    <t>Sztangielki 25 kg.</t>
  </si>
  <si>
    <t>Sztangielki 30 kg.</t>
  </si>
  <si>
    <t>Sztangielki 40 kg.</t>
  </si>
  <si>
    <t>Koła umowe zawodn.(1,25 kg.)</t>
  </si>
  <si>
    <t>Koła gumowe zawodn. (2,5 kg.)</t>
  </si>
  <si>
    <t>Deska do nauki pływania</t>
  </si>
  <si>
    <t>Tyczka asekuracyjna</t>
  </si>
  <si>
    <t>Podbierak z siatką</t>
  </si>
  <si>
    <t>Koło ratunkowe</t>
  </si>
  <si>
    <t>Tory wodne 25 m</t>
  </si>
  <si>
    <t>Koła gumowe zawodnicze 5 kg.</t>
  </si>
  <si>
    <t>Koła gumowe zawodnicze 10 kg.</t>
  </si>
  <si>
    <t>Koła gumowe zawodnicze 15 kg.</t>
  </si>
  <si>
    <t>Koła gumowe zawodnicze 20 kg.</t>
  </si>
  <si>
    <t>Sztanga olimpijska F-50 z zaciskami</t>
  </si>
  <si>
    <t>Twister siedząc i stojąc</t>
  </si>
  <si>
    <t>Narciarz</t>
  </si>
  <si>
    <t>Steps z poręczami</t>
  </si>
  <si>
    <t>Maszyna do ćwiczeń mięśni najszerszych grzbietu</t>
  </si>
  <si>
    <t>Przyrząd do ćwiczeń martwego ciągu</t>
  </si>
  <si>
    <t>Przyrząd do wyciskania na barki</t>
  </si>
  <si>
    <t>Ławka pozioma do ćwiczeń mięśni brzucha</t>
  </si>
  <si>
    <t>Ławka skośna regulowana do ćwiczeń brzucha</t>
  </si>
  <si>
    <t>Przyrząd do ćwiczeń mięśni łydek</t>
  </si>
  <si>
    <t>Maszyna do wyciskania przodem siedząc</t>
  </si>
  <si>
    <t>Ławka regulowana uniwersalna</t>
  </si>
  <si>
    <t>Ławka pozioma ze stojakami regulowanymi</t>
  </si>
  <si>
    <t>Ławka pozioma ze stojakami stałymi</t>
  </si>
  <si>
    <t>Maszyna do ćwiczeń mięśnia czworogłowego uda</t>
  </si>
  <si>
    <t>Maszyna do ćwiczeń mięśnia dwugłowego uda</t>
  </si>
  <si>
    <t>Lina z zaczepami niezatapialna</t>
  </si>
  <si>
    <t>Bramki do piłki wodnej -zestaw</t>
  </si>
  <si>
    <t>Lina z zaczepami niezatapialne</t>
  </si>
  <si>
    <t>Koło ogumowane PG-20 KG</t>
  </si>
  <si>
    <t>Stojak S-9-F /2 m/</t>
  </si>
  <si>
    <t>Stojak S-1-FA</t>
  </si>
  <si>
    <t>Koło ogumowane PG-2,5 kg.</t>
  </si>
  <si>
    <t>Koło ogumowane PG-5 kg.</t>
  </si>
  <si>
    <t>Koło ogumowane PG-10 kg.</t>
  </si>
  <si>
    <t>Koło ogumowane PG-15 kg.</t>
  </si>
  <si>
    <t>Sztanga PROF.SP-FRANC.</t>
  </si>
  <si>
    <t>Sztanga PROF.220</t>
  </si>
  <si>
    <t>Suwnica S-3-F</t>
  </si>
  <si>
    <t>Ławka L-12</t>
  </si>
  <si>
    <t>Poręcz P-1</t>
  </si>
  <si>
    <t>Ławka L-14 - FR</t>
  </si>
  <si>
    <t>Stojak S-2-PW</t>
  </si>
  <si>
    <t>Ławka L-11</t>
  </si>
  <si>
    <t>Ławka L-9-FRS</t>
  </si>
  <si>
    <t>Ławka L-6-FR</t>
  </si>
  <si>
    <t>Ławka L-7-F</t>
  </si>
  <si>
    <t>Atlas A-12-F+A-13-F</t>
  </si>
  <si>
    <t>Atlas A-8</t>
  </si>
  <si>
    <t>Atlas A-6</t>
  </si>
  <si>
    <t>Gryf G-8</t>
  </si>
  <si>
    <t>Gryf G-2</t>
  </si>
  <si>
    <t>Atlas A-4-F+A-5-F</t>
  </si>
  <si>
    <t>Atlas A-3-A</t>
  </si>
  <si>
    <t>Drabinka 2,5 m.</t>
  </si>
  <si>
    <t>Ławka zawieszana na drabinkę 024 dacmat</t>
  </si>
  <si>
    <t>Hantle rehab. 9 kg.</t>
  </si>
  <si>
    <t>Hantle rehab. 8 kg.</t>
  </si>
  <si>
    <t>Hantle rehab. 7 kg.</t>
  </si>
  <si>
    <t>Hantle rehab. 4 kg.</t>
  </si>
  <si>
    <t>Hantle rehab.3 kg.</t>
  </si>
  <si>
    <t>Hantle rehab.20 kg.</t>
  </si>
  <si>
    <t>Hantle rehab. 2 kg.</t>
  </si>
  <si>
    <t>Hantle rehab. 15 kg.</t>
  </si>
  <si>
    <t>Hantle rehab.10 kg. dac.</t>
  </si>
  <si>
    <t>Stojak wielofunkcyjny do hantli mały 040</t>
  </si>
  <si>
    <t>Zestaw do koszykówki</t>
  </si>
  <si>
    <t>Stół do tenisa Tajfun</t>
  </si>
  <si>
    <t>Kopiarka K Taskalfe 180</t>
  </si>
  <si>
    <t>Drukarka fiskalna Posnet Thermal</t>
  </si>
  <si>
    <t>Notebook FS AP</t>
  </si>
  <si>
    <t>Chłodziarko- zamrażarka</t>
  </si>
  <si>
    <t>Kasa fiskalna + futerał</t>
  </si>
  <si>
    <t>Kasa fiskalna Euro 500</t>
  </si>
  <si>
    <t>Radiotelefon</t>
  </si>
  <si>
    <t>Chłodziarka Amica - 1 szt.</t>
  </si>
  <si>
    <t>Kasa fiskalna Novitus Bazar Bravo</t>
  </si>
  <si>
    <t>Wzmacniacz MW-5/400</t>
  </si>
  <si>
    <t>Kasa fiskalna Posnet</t>
  </si>
  <si>
    <t>Mikrofon</t>
  </si>
  <si>
    <t>Wentylator</t>
  </si>
  <si>
    <t>Maszyna do pisania Optima</t>
  </si>
  <si>
    <t>Krzesło biurowe OLAF</t>
  </si>
  <si>
    <t>Zestaw mebli biurowych</t>
  </si>
  <si>
    <t>Zestaw mebli (biurko+2 kontenery)- dąb sonoma</t>
  </si>
  <si>
    <t>Meble technorattanowe Houston/Indiana białe 6os.</t>
  </si>
  <si>
    <t>Narożnik aluminiowy Cardiff GardenPoint</t>
  </si>
  <si>
    <t>Zestaw mebli PANAMA- dąb sonoma</t>
  </si>
  <si>
    <t>Zabudowa na ladzie siłowni</t>
  </si>
  <si>
    <t>Nadstawka biurka+przeróbka lady+ blaty</t>
  </si>
  <si>
    <t>Zestaw mebli- recepcja siłownia</t>
  </si>
  <si>
    <t>Zestaw Beta 5</t>
  </si>
  <si>
    <t>Stół do masażu składany</t>
  </si>
  <si>
    <t>Stół do masażu stacjonarny</t>
  </si>
  <si>
    <t>Szafka medyczna jednoskrzydłowa</t>
  </si>
  <si>
    <t>Fotel jednoosobowy z podłokietnikami</t>
  </si>
  <si>
    <t>Szafka/komoda</t>
  </si>
  <si>
    <t>Sofa nierozkładana</t>
  </si>
  <si>
    <t>Biurko z kontenerem</t>
  </si>
  <si>
    <t>Ławostół</t>
  </si>
  <si>
    <t>Sofa rozkładana/wersalka</t>
  </si>
  <si>
    <t>Krzesło Beta5- zestaw</t>
  </si>
  <si>
    <t>Krzesło Beta3- zestaw</t>
  </si>
  <si>
    <t>Krzesło obrotowe Menager</t>
  </si>
  <si>
    <t>Krzesło Cantona obrotowe</t>
  </si>
  <si>
    <t>Krzesło biurowe</t>
  </si>
  <si>
    <t>Zestaw krzesła + stół</t>
  </si>
  <si>
    <t>Zestaw mebli</t>
  </si>
  <si>
    <t>Stół</t>
  </si>
  <si>
    <t>Tapczan pensjonat.</t>
  </si>
  <si>
    <t>Krzesło stalowe T 68105 prof.</t>
  </si>
  <si>
    <t>Stół 805 N (117 x 60)</t>
  </si>
  <si>
    <t>Szafa biurowa</t>
  </si>
  <si>
    <t>Biurko narożne z nadstawką</t>
  </si>
  <si>
    <t>Zabudowa lady</t>
  </si>
  <si>
    <t>Biurko z nadstawką</t>
  </si>
  <si>
    <t>Meble biurowe</t>
  </si>
  <si>
    <t>Meble biesiadne</t>
  </si>
  <si>
    <t>Ławki basenowe plastik.</t>
  </si>
  <si>
    <t>Szafki ubraniowe metalowe</t>
  </si>
  <si>
    <t>Biurko+ stół</t>
  </si>
  <si>
    <t>Biurko</t>
  </si>
  <si>
    <t>Brama reklamowa</t>
  </si>
  <si>
    <t>Stół rehabilitacyjny (kozetka)</t>
  </si>
  <si>
    <t>Komplet plandek</t>
  </si>
  <si>
    <t>Kotary ekranowe</t>
  </si>
  <si>
    <t>Sejf</t>
  </si>
  <si>
    <t>Kasa pancerna szafa</t>
  </si>
  <si>
    <t>Zestaw nagłośnieniowy przenośny</t>
  </si>
  <si>
    <t>Kamera z oprzyrządowaniem</t>
  </si>
  <si>
    <t>Liczarka monet SAFESCAN</t>
  </si>
  <si>
    <t>Mobilny terminal kontrolny Samsung</t>
  </si>
  <si>
    <t>Notebook Toshiba L850- 11D 13-2350</t>
  </si>
  <si>
    <t>Niszczarka 60CS</t>
  </si>
  <si>
    <t>Niszczarka 75CS</t>
  </si>
  <si>
    <t>Drukarka HP LaserJet Pro M28a</t>
  </si>
  <si>
    <t>rdm@vp.pl</t>
  </si>
  <si>
    <t>Spółki miejskie</t>
  </si>
  <si>
    <t>Spółki miejskie Miasta Tarnobrzeg</t>
  </si>
  <si>
    <t>Budynek administracyjny - warsztat</t>
  </si>
  <si>
    <t>cegła, ściany działowe murowane</t>
  </si>
  <si>
    <t>żelbet, papa bitumiczna</t>
  </si>
  <si>
    <t>odległość od najbliższej rzeki lub zbiornika wodnego - 5 km, gaśnice proszkowe - 4 szt, hydrant wewnętrzny - 1 szt, odległość do najbliższej jednostki Straży Pożarnej - 10 min, ogrodzenie, oświetlenie, zwiększona odporność na włamanie zewnętrznych drzwi, alarm - firma ochroniarska</t>
  </si>
  <si>
    <t>odległość od najbliższej rzeki lub zbiornika wodnego - 5 km, odległość do najbliższej jednostki Straży Pożarnej - 10 min, ogrodzenie, oświetlenie, zwiększona odporność na włamanie zewnętrznych drzwi</t>
  </si>
  <si>
    <t xml:space="preserve">Wiata z elementów stalowych </t>
  </si>
  <si>
    <t>wiata</t>
  </si>
  <si>
    <t>elementy stalowe</t>
  </si>
  <si>
    <t>dwuspadowy  -  eternit</t>
  </si>
  <si>
    <t>jednospadowy  - eternit</t>
  </si>
  <si>
    <t>Place i drogi zewn.</t>
  </si>
  <si>
    <t>place i drogi</t>
  </si>
  <si>
    <t>trylinka</t>
  </si>
  <si>
    <t xml:space="preserve">Ogrodzenie </t>
  </si>
  <si>
    <t xml:space="preserve">stalowe słupy </t>
  </si>
  <si>
    <t>Przyłącze CO</t>
  </si>
  <si>
    <t>123 mb</t>
  </si>
  <si>
    <t xml:space="preserve">Linia oświetlenia </t>
  </si>
  <si>
    <t>9 słupów</t>
  </si>
  <si>
    <t>231 mb</t>
  </si>
  <si>
    <t>Kopalnia Siarki "Machów" S.A. w likwidacji</t>
  </si>
  <si>
    <t>Laptop DELL</t>
  </si>
  <si>
    <t>Laptop ACER</t>
  </si>
  <si>
    <t>Koparko-ładowarka KRAMER</t>
  </si>
  <si>
    <t>Koparko-ładowarka</t>
  </si>
  <si>
    <t>Młot udarowy 27 BOSCH</t>
  </si>
  <si>
    <t>Walec BOMAG</t>
  </si>
  <si>
    <t>Walec wibracyjny</t>
  </si>
  <si>
    <t>Zagęszczarka</t>
  </si>
  <si>
    <t>Zagęszczarka CR6CCD</t>
  </si>
  <si>
    <t>Zagęszczarka PcX400</t>
  </si>
  <si>
    <t>Zagęszczarka PCX 500</t>
  </si>
  <si>
    <t>Zagęszczarka RPC 6080</t>
  </si>
  <si>
    <t>Pług odśnieżny</t>
  </si>
  <si>
    <t>Zestaw do pielęgnacji boisk ze sztucznej trawy</t>
  </si>
  <si>
    <t>Młot udarowy kujący</t>
  </si>
  <si>
    <t>ładowarka kołowa BOBCAT</t>
  </si>
  <si>
    <t>Frezarka do asfaltu BOBCAT</t>
  </si>
  <si>
    <t>Zagęszczarka Cr3HD WEEDER</t>
  </si>
  <si>
    <t>Równiarka drogowa używana NEW HOLAND</t>
  </si>
  <si>
    <t>Ubijak SRV 620 WEEDER</t>
  </si>
  <si>
    <t>Odchwaszczarka WEEDKILLER TURBO</t>
  </si>
  <si>
    <t>Kosiarka ZEPPELIN na wysięgniku 1300HHDZ</t>
  </si>
  <si>
    <t>Kosiarka ZEPPELIN tylnoboczna 1600R</t>
  </si>
  <si>
    <t>Kosiarka BUBOTA z1222</t>
  </si>
  <si>
    <t>Urządzenie do zbierania liści VD440/25</t>
  </si>
  <si>
    <t>Posypywarka PRONAR 130</t>
  </si>
  <si>
    <t>Rębak do gałęzi SCORPION</t>
  </si>
  <si>
    <t>Tablica U-26a ze strzałą 22 lampową LED</t>
  </si>
  <si>
    <t>Pług odśnieżny OZ-WM32</t>
  </si>
  <si>
    <t>Popypywarka OZ-PTB6</t>
  </si>
  <si>
    <t>Kosiarka bijakowa ZEPPELIN 1147</t>
  </si>
  <si>
    <t xml:space="preserve">Urządzenie do czyszczenia piasku </t>
  </si>
  <si>
    <t>Minikoparka gąsienicowa 302.7</t>
  </si>
  <si>
    <t>Zagęszczarka PC000E cst HONDA</t>
  </si>
  <si>
    <t>Koparko-ładowarka kołowa HIDROMEK</t>
  </si>
  <si>
    <t>Rejon Dróg Miejskich</t>
  </si>
  <si>
    <t>Zabudiwa biurowa pomieszczeń (meble)</t>
  </si>
  <si>
    <t xml:space="preserve">Biurko </t>
  </si>
  <si>
    <t xml:space="preserve">Szafa aktowa </t>
  </si>
  <si>
    <t>Wyrobisko "Piaseczno" gmina Łoniów, powiat sandomierski, Obszar "Machów" Gmina Tarnobrzeg, powiat tarnobrzeski</t>
  </si>
  <si>
    <t>info@ksmachow.pl</t>
  </si>
  <si>
    <t>Budynek przepompowni PI</t>
  </si>
  <si>
    <t>przepompownia</t>
  </si>
  <si>
    <t>stropodach z płyt pianobetonowych</t>
  </si>
  <si>
    <t>Stropodach, elementy 
prefabrykowane, papa</t>
  </si>
  <si>
    <t>rzeka / zbiornik wodny - 100 m, proszkowa automat. instalacja gaśnicza, gaśnica - 2 szt., odległość do straży pożarnej - 15, oświetlenie nocą, co najmniej 2 zamki wielozastawkowe w drzwiach zewnetrznych, budynek ogrodzony.</t>
  </si>
  <si>
    <t>Budynek warsztatu elektrycznego w Piasecznie, gmina Łóniów powiat Sandomierski</t>
  </si>
  <si>
    <t>warsztat</t>
  </si>
  <si>
    <t>1967; 2019 remont hali warsztatowej</t>
  </si>
  <si>
    <t>rzeka / zbiornik wodny - 150 m, proszkowa automat. instalacja gaśnicza, gaśnica - 3 szt., hydrant wew. - 1 szt., odległość do straży pożarnej - 15, ogrodzenie, oświetlenie nocą, co najmniej 2 zamki wielozastawkowe w drzwiach zew., ogrodzenie zewnętrzne, własna ochrona (1 pracowik na zmianie),alarm , nadzór fimy ochroniarskiej.</t>
  </si>
  <si>
    <t>Dyspozytornia</t>
  </si>
  <si>
    <t>dyspozytornia</t>
  </si>
  <si>
    <t>1968; 2007 - wymiana stolarki drzwiowej i okiennej, 2020 remont pokrycia dachowego</t>
  </si>
  <si>
    <t>zełbet, cegła</t>
  </si>
  <si>
    <t>rzeka / zbiornik wodny - 150 m, proszkowa automat. instalacja gaśnicza, gaśnica - 7 szt., odległość do straży pożarnej - 15 km, ogrodzenie, oświetlenie nocą, co najmniej 2 zamki wielozastawkowe w drzwiach zew.,ogrodzenie zewnętrzne, własna ochrona (1 pracowik na zmianie), monitoring, nadzór fimy ochroniarskiej.</t>
  </si>
  <si>
    <t>Budynek garażowo socjalny</t>
  </si>
  <si>
    <t>konstrukcja drewniana, 
dachówka ceramiczna</t>
  </si>
  <si>
    <t>rzeka / zbiornik wodny - 20 m, proszkowa automat. instalacja gaśnicza, gaśnica - 3 szt., hydranty zew. - 3 szt., odległość do straży pożarnej - 15, ogrodzenie, oświetlenie nocą, co najmniej 2 zamki wielozastawkowe w drzwiach zew., ogrodzenie zewnętrzne, własna ochrona (1 pracownik na zmianie), nadzór firmy ochroniarskiej, monitoring</t>
  </si>
  <si>
    <t xml:space="preserve">Budynek administracyjny </t>
  </si>
  <si>
    <t>administracja</t>
  </si>
  <si>
    <t>rzeka / zbiornik wodny - 15 m, proszkowa automat. instalacja gaśnicza, gaśnica - 3 szt., odległość do straży pożarnej - 15, ogrodzenie, oświetlenie nocą, co najmniej 2 zamki wielozastawkowe w drzwiach zew., ogrodzenie zewnetrzne, własna ochrona (1 pracownik na zmianie), nadzór firmy ochroniarskiej, monitoring,</t>
  </si>
  <si>
    <t>Budynek rozdzielni głównej 
15/6/0,4 kv (Piaseczno, 
Gmina Łoniów, powiat sandomierski)</t>
  </si>
  <si>
    <t>rozdzielnia</t>
  </si>
  <si>
    <t>2004; 2013 i 2014 - wymiana stolarki drzwiowej i okiennej; 2014 - remont pomieszczeń socjalnych, 2018 - remont pokrycia dachowego,2019 remont pomieszczeń</t>
  </si>
  <si>
    <t>Stropodach prefabrykowany 
DZ-3, papa</t>
  </si>
  <si>
    <t>rzeka / zbiornik wodny - 150 m, gaśnica śniegowa - 6 szt., odległość do straży pożarnej - 15, ogrodzenie, oświetlenie nocą, co najmniej 2 zamki wielozastawkowe w drzwiach zew.,ogrodzenie zewnetrzne, własna ochrona (1 pracownik na zmianie), monitoring,</t>
  </si>
  <si>
    <t>Wiata segmentowa 
(Piaseczno, Gmina Łoniów)</t>
  </si>
  <si>
    <t>cegła, blacha stalowa</t>
  </si>
  <si>
    <t>konstrukcja stalowa, blacha</t>
  </si>
  <si>
    <t xml:space="preserve">rzeka / zbiornik wodny - 200 m, proszkowa automat. instalacja gaśnicza, gaśnica - 1 szt., odległość do straży pożarnej - 15, ogrodzenie, oświetlenie nocą, co najmniej 2 zamki wielozastawkowe w drzwiach zew., ogrodzenie zewnetrzne, własna ochrona (1 pracownik na zmianie), nadzór firmy ochroniarskiej, </t>
  </si>
  <si>
    <t>1967; 2019 wymiana pokrycia dachowego, orynnowania, remont pomieszczeń, wymiana oświetlenia</t>
  </si>
  <si>
    <t>Prefabrykowany DZ-3, papa</t>
  </si>
  <si>
    <t>rzeka / zbiornik wodny - 200 m, proszkowa automat. instalacja gaśnicza, gaśnica - 2 szt., hydrant zew. - 2 szt., odległość do straży pożarnej - 15, ogrodzenie, oświetlenie nocą, kraty, ogrodzenie zewnetrzne, własna ochrona (1 pracownik na zmianie), nadzór firmy ochroniarskiej,  monitoring,</t>
  </si>
  <si>
    <t>Stołówka</t>
  </si>
  <si>
    <t>stołówka</t>
  </si>
  <si>
    <t>1967; 2007-2008 - wymiana stolarki drzwiowej i okiennej. 
2014 - wykonanie kotłowni gazowej, 2020 remont pokrycia dachowego</t>
  </si>
  <si>
    <t>Prefabrykowany, papa 
bitumiczna</t>
  </si>
  <si>
    <t>rzeka / zbiornik wodny - 150 m, proszkowa automat. instalacja gaśnicza, gaśnica - 6 szt., hydrant zew. - 2 szt., odległość do straży pożarnej - 15, ogrodzenie, oświetlenie nocą, co najmniej 2 zamki wielozastawkowe w drzwiach zew., ogrodzenie zewnetrzne, własna ochrona (1 pracownik na zmianie), nadzór firmy ochroniarskiej, alarm,</t>
  </si>
  <si>
    <t>1967; 2007 - wymiana stolarki drzwiowej wejś., 2008 - remont pokrycia dach. oraz wymiana orynnowania</t>
  </si>
  <si>
    <t>Prefabrykowane DZ-3</t>
  </si>
  <si>
    <t>rzeka / zbiornik wodny - 150 m, proszkowa automat. instalacja gaśnicza, gaśnica - 7 szt., hydrant zew. - 2 szt., hydrant wew. - 2 szt., odległość do straży pożarnej - 15, ogrodzenie, oświetlenie nocą, co najmniej 2 zamki wielozastawkowe w drzwiach zew., zwiększona odporność drzwi na włamanie, czesciowo kraty, alarm, monitoring, ogrodzenie zewnetrzne, własna ochrona (1 pracownik na zmianie), nadzór firmy ochroniarskiej,</t>
  </si>
  <si>
    <t>Ambulatorium / Magazyn</t>
  </si>
  <si>
    <t>1967; 2008 i 2014 - remont pokrycia dach. i orynnowania</t>
  </si>
  <si>
    <t>Stropodach, prefabrykowany DZ-3</t>
  </si>
  <si>
    <t>rzeka / zbiornik wodny - 200 m, hydrant zew. - 2 szt., odległość do straży pożarnej - 15, ogrodzenie, oświetlenie nocą, co najmniej 2 zamki wielozastawkowe w drzwiach zew., kraty, ogrodzenie zewnetrzne, własna ochrona (1 pracownik na zmianie), nadzór firmy ochroniarskiej,</t>
  </si>
  <si>
    <t>Łaźnia Dozoru Technicznego</t>
  </si>
  <si>
    <t>łaźnia</t>
  </si>
  <si>
    <t>1967; 2008 - remont krycia dachowego, wymiana orynnowania.</t>
  </si>
  <si>
    <t>stropodach 
prefabrykowana DZ-3</t>
  </si>
  <si>
    <t>Stropodach, papa</t>
  </si>
  <si>
    <t>rzeka / zbiornik wodny - 200 m, proszkowa automat. instalacja gaśnicza, gaśnica - 5 szt., hydrant zew. - 2 szt., odległość do straży pożarnej - 15, ogrodzenie, oświetlenie nocą, kraty, ogrodzenie zewnetrzne, własna ochrona (1 pracownik na zmianie), nadzór firmy ochroniarskiej,</t>
  </si>
  <si>
    <t>Kanał otwarty (I)</t>
  </si>
  <si>
    <t>kanał</t>
  </si>
  <si>
    <t>Brama stalowa dwustronna</t>
  </si>
  <si>
    <t>brama</t>
  </si>
  <si>
    <t>Brama stalowa swustronna</t>
  </si>
  <si>
    <t>Pompownia przenośna wody powrotnej</t>
  </si>
  <si>
    <t>urządzenia pompowe</t>
  </si>
  <si>
    <t>2004; 2017 modernizacja pompowni wymiana pompy HOMA typ. SC40.25.412/4/H, silnik 200 kV wraz z armaturą i sterowaniem.</t>
  </si>
  <si>
    <t>Droga dojazdowa do placu</t>
  </si>
  <si>
    <t>L = 550m</t>
  </si>
  <si>
    <t>Droga wzdłuż frontu bocznego</t>
  </si>
  <si>
    <t>L = 1750 m</t>
  </si>
  <si>
    <t>Plac montażowy K-800</t>
  </si>
  <si>
    <r>
      <t>Pow. 2300 m</t>
    </r>
    <r>
      <rPr>
        <vertAlign val="superscript"/>
        <sz val="10"/>
        <rFont val="Calibri"/>
        <family val="2"/>
        <charset val="238"/>
        <scheme val="minor"/>
      </rPr>
      <t>2</t>
    </r>
  </si>
  <si>
    <t>Droga do rozładowni Piaseczno</t>
  </si>
  <si>
    <t>L = 360 m</t>
  </si>
  <si>
    <t>Droga dojazdowa do wyrobiska Piaseczno</t>
  </si>
  <si>
    <t>L = 3954.25 m</t>
  </si>
  <si>
    <t>Plac manewrowy wraz z parkiniem i chodnikami</t>
  </si>
  <si>
    <r>
      <t>Pow. 1082 m</t>
    </r>
    <r>
      <rPr>
        <vertAlign val="superscript"/>
        <sz val="10"/>
        <rFont val="Calibri"/>
        <family val="2"/>
        <charset val="238"/>
        <scheme val="minor"/>
      </rPr>
      <t>2</t>
    </r>
  </si>
  <si>
    <t>Droga A-F do Kopalni Machów</t>
  </si>
  <si>
    <t>L =524,17m</t>
  </si>
  <si>
    <t>Droga M-N</t>
  </si>
  <si>
    <t>L = 338 m</t>
  </si>
  <si>
    <t>Droga G-L</t>
  </si>
  <si>
    <t>L = 514,54 m</t>
  </si>
  <si>
    <t>Droga G-J</t>
  </si>
  <si>
    <t>L = 227,62 m</t>
  </si>
  <si>
    <t>Drogi, place i chodniki</t>
  </si>
  <si>
    <r>
      <t>Pow. 3233 m</t>
    </r>
    <r>
      <rPr>
        <vertAlign val="superscript"/>
        <sz val="10"/>
        <rFont val="Calibri"/>
        <family val="2"/>
        <charset val="238"/>
        <scheme val="minor"/>
      </rPr>
      <t>2</t>
    </r>
  </si>
  <si>
    <t>Droga dojazdowy do PE-3</t>
  </si>
  <si>
    <t>L= 2350 m</t>
  </si>
  <si>
    <t>Kanalizacja deszczowa</t>
  </si>
  <si>
    <t>Kanalizacja sanitarna</t>
  </si>
  <si>
    <t>Sieć kanalizacji deszczowej</t>
  </si>
  <si>
    <t>Sieć kanalizacji sanitarnej</t>
  </si>
  <si>
    <t>Linia kablowa 15 KV - rozdz. gł.</t>
  </si>
  <si>
    <t>Rurociąg wody powrotnej</t>
  </si>
  <si>
    <t>Sieć wodociągowa wody pitnej</t>
  </si>
  <si>
    <t>Rurociągi stalowe (I)</t>
  </si>
  <si>
    <t>Rurociągi stalowe (II)</t>
  </si>
  <si>
    <t>Linia kablowa 6/1 KV rozdz. gł.</t>
  </si>
  <si>
    <t>Rurociąg wody przemysłowej</t>
  </si>
  <si>
    <t>Rurociąg wody pitnej</t>
  </si>
  <si>
    <t>Sieć teletechniczna wew. zakładu</t>
  </si>
  <si>
    <t>Oświetlenie zewnętrzne przepompowni</t>
  </si>
  <si>
    <t>Oświetlenie terenu</t>
  </si>
  <si>
    <t>System monitorigu CCTVP</t>
  </si>
  <si>
    <t>SYSTEM CCTV 1018</t>
  </si>
  <si>
    <t>Laptop Lenowo ThinkPad E 15 Corel i5-2010U</t>
  </si>
  <si>
    <t>Laptop Lenowo ThinkPad E 15-G2 Corel i5-1135G7</t>
  </si>
  <si>
    <t xml:space="preserve">Wózek widłowy podn. spalin. </t>
  </si>
  <si>
    <t xml:space="preserve">DV 1792 </t>
  </si>
  <si>
    <t>Frezarka kruszaca FAO FAR 2.2052 DT-S</t>
  </si>
  <si>
    <t>2.052DT-S</t>
  </si>
  <si>
    <t>PPUH Fao Far</t>
  </si>
  <si>
    <t xml:space="preserve">Koparka hydraulicza WARYŃSKI </t>
  </si>
  <si>
    <t>K-611</t>
  </si>
  <si>
    <t>Waryński</t>
  </si>
  <si>
    <t>Koparka WARYŃSKI</t>
  </si>
  <si>
    <t>K-418</t>
  </si>
  <si>
    <t>Spycharka Stalowa Wola</t>
  </si>
  <si>
    <t>TD-15C LGP</t>
  </si>
  <si>
    <t>St. Wola</t>
  </si>
  <si>
    <t>Spycharka gąsienicowa Stalowa Wola</t>
  </si>
  <si>
    <t>TD -15</t>
  </si>
  <si>
    <t xml:space="preserve">Zagęszczarka Honda </t>
  </si>
  <si>
    <t>Bully 100 kg</t>
  </si>
  <si>
    <t>Młot hydrauliczny PROMOVE</t>
  </si>
  <si>
    <t xml:space="preserve"> XP 400</t>
  </si>
  <si>
    <t>Promove</t>
  </si>
  <si>
    <t xml:space="preserve">Odśnieżarka Stiga </t>
  </si>
  <si>
    <t>Snow Hurricane</t>
  </si>
  <si>
    <t>Stiga</t>
  </si>
  <si>
    <t xml:space="preserve">Brona talerzowa ciężka </t>
  </si>
  <si>
    <t>BDW-6</t>
  </si>
  <si>
    <t xml:space="preserve">Kosiarka bijakowa </t>
  </si>
  <si>
    <t>KB-200</t>
  </si>
  <si>
    <t xml:space="preserve">Osprzęt koszący </t>
  </si>
  <si>
    <t>DORO 3071</t>
  </si>
  <si>
    <t xml:space="preserve">Kosiarka ramienna </t>
  </si>
  <si>
    <t>KR-600</t>
  </si>
  <si>
    <t>Kosiarka rotacyjna sadownicza</t>
  </si>
  <si>
    <t>Kocioł węglowy</t>
  </si>
  <si>
    <t>Agregat prądotwórczy WATER</t>
  </si>
  <si>
    <t>Wiertarka promieniowa</t>
  </si>
  <si>
    <t>Frezarka pozioma</t>
  </si>
  <si>
    <t>Szlifierka narzędziowa</t>
  </si>
  <si>
    <t xml:space="preserve">Tokarka </t>
  </si>
  <si>
    <t>TUD-50/1000</t>
  </si>
  <si>
    <t>Szlifierka do płaszczyzn</t>
  </si>
  <si>
    <t>Prasa hydrauliczna</t>
  </si>
  <si>
    <t xml:space="preserve">Nożyce do blachy </t>
  </si>
  <si>
    <t>GSC 4.5</t>
  </si>
  <si>
    <t xml:space="preserve">Pompa zanurzeniowa </t>
  </si>
  <si>
    <t>AMA DRAINER</t>
  </si>
  <si>
    <t>Pompa OS - 150</t>
  </si>
  <si>
    <t>OS-150 AM/3</t>
  </si>
  <si>
    <t>Pompa  OS - 150</t>
  </si>
  <si>
    <t>Agregat sprężarkowy</t>
  </si>
  <si>
    <t>SPR, A50-380-240P</t>
  </si>
  <si>
    <t>Agregat spreżarkowy</t>
  </si>
  <si>
    <t>Spawarka wirująca</t>
  </si>
  <si>
    <t xml:space="preserve">Prostownik spawalniczy </t>
  </si>
  <si>
    <t xml:space="preserve">Lokalizator </t>
  </si>
  <si>
    <t>Miernik impedancji pętli zwarcia</t>
  </si>
  <si>
    <t>Sondy poziomu zwierciadła w kanale</t>
  </si>
  <si>
    <t>Stacja badania jakości wody zbiornika</t>
  </si>
  <si>
    <t xml:space="preserve">Agregat czyszczący </t>
  </si>
  <si>
    <t>HDS 797 Ci</t>
  </si>
  <si>
    <t xml:space="preserve">Zbiornik na olej napędowy </t>
  </si>
  <si>
    <t>Rozdzielnia główna</t>
  </si>
  <si>
    <t>RSN 6 KV</t>
  </si>
  <si>
    <t>RWN 15 KV</t>
  </si>
  <si>
    <t xml:space="preserve">Stacja trans. </t>
  </si>
  <si>
    <t>15/0.4 KV STSB z kabl.</t>
  </si>
  <si>
    <t xml:space="preserve">Rozdzielnia gł. </t>
  </si>
  <si>
    <t>Suwnica jednobelkowa</t>
  </si>
  <si>
    <t>Kotłownia gazowa CO, Budynek Administracyjny</t>
  </si>
  <si>
    <t>Mikrokomputer IBM PC AT</t>
  </si>
  <si>
    <t>Mikrokomputer 16 BIT + drukarka</t>
  </si>
  <si>
    <t>Drukarka laserowa HP 6P</t>
  </si>
  <si>
    <t>Drukarka HP LU 6MP</t>
  </si>
  <si>
    <t>Komputer P 400A + win 98</t>
  </si>
  <si>
    <t>Komputer COLUMBIA 286</t>
  </si>
  <si>
    <t>Zestaw komputerowy Optimus</t>
  </si>
  <si>
    <t>Zestaw komputerowy Baza PC 5/75 C</t>
  </si>
  <si>
    <t>Zestaw komputerowy Viking</t>
  </si>
  <si>
    <t>Druarka atrament. Canon BJC 4550 kolor</t>
  </si>
  <si>
    <t>Zestaw komputerowy HYPERMEDIA</t>
  </si>
  <si>
    <t>Zestaw komputerowy AT Young Celeron 333A</t>
  </si>
  <si>
    <t>Drukarka igłowa OKI ML-3321 PL</t>
  </si>
  <si>
    <t>Komputer PC PENTIUM III 800 MHz</t>
  </si>
  <si>
    <t>Komputer PC CELERON II 633 MHz MIDI</t>
  </si>
  <si>
    <t>Drukarka igłowa OKI ML-3410</t>
  </si>
  <si>
    <t>Drukarka 9-igłowa OKI ML-3321</t>
  </si>
  <si>
    <t>Zestaw komputerowy PC Young DX 200</t>
  </si>
  <si>
    <t>Notebook Asus CM</t>
  </si>
  <si>
    <t>Notebook Asus CM 1.7/15.4/60/512 z drukarką</t>
  </si>
  <si>
    <t>Drukarka HP Design.Jet 110 plus C 7796D</t>
  </si>
  <si>
    <t>Kserokopiarka czarno-biała</t>
  </si>
  <si>
    <t>Kasa fiskalna CR 280 plus</t>
  </si>
  <si>
    <t>zsp3@oswiata.tarnobrzeg.pl</t>
  </si>
  <si>
    <t>monitor interaktywny</t>
  </si>
  <si>
    <t>laptop, notebook - 13 szt</t>
  </si>
  <si>
    <t>kontroler sieci Netgear - 2 szt.</t>
  </si>
  <si>
    <t>zestaw nagłośnieniowy</t>
  </si>
  <si>
    <t>biuro@tppt.tarnobrzeg.pl</t>
  </si>
  <si>
    <t>Plac Górnika - krzyż kamienny</t>
  </si>
  <si>
    <t>Boisko do siatkówki plażowej</t>
  </si>
  <si>
    <t>15 sztuk parkomatów CITEA (1 szt. = 7.456,72 Euro + 23%VAT)</t>
  </si>
  <si>
    <t>10 sztuk parkomatów CITEA (1 szt. = 7.246,31 Euro + 23%VAT)</t>
  </si>
  <si>
    <t xml:space="preserve"> Siłownia zewnętrzna - Plac Górnika</t>
  </si>
  <si>
    <t>Plac zabaw - Plac Górnika</t>
  </si>
  <si>
    <t>Remont (20/TID/2021)</t>
  </si>
  <si>
    <t>Szkoła lub krąg Rembrandta</t>
  </si>
  <si>
    <t xml:space="preserve">Bonifacio Veronese zw. Veneziano </t>
  </si>
  <si>
    <t>Luca Giordano</t>
  </si>
  <si>
    <t>Antoon van Dyck – warsztat</t>
  </si>
  <si>
    <t xml:space="preserve">Alessandro Algardi </t>
  </si>
  <si>
    <t>Jan Piotr Norblin</t>
  </si>
  <si>
    <t>Francesco Trevisani</t>
  </si>
  <si>
    <t xml:space="preserve">Annibale Carracci </t>
  </si>
  <si>
    <t xml:space="preserve">Salvatore Rosa </t>
  </si>
  <si>
    <t>Portret młodzieńca</t>
  </si>
  <si>
    <t>Scena pojmania św. Bartłomieja</t>
  </si>
  <si>
    <t>Sacra Conversazione (Święta Rodzina pomiędzy śś. Janem Chrzcicielem i Markiem)</t>
  </si>
  <si>
    <t>Portret Marii Villiers</t>
  </si>
  <si>
    <t>rzeźba – Chrystus i Jan Chrzciciel jako bawiące się dzieci</t>
  </si>
  <si>
    <t>Ucieczka do Egiptu</t>
  </si>
  <si>
    <t>Omdlewająca Maria i Chrystus dźwigający krzyż (Chrystus i niewiasty)</t>
  </si>
  <si>
    <t>ok. 1650 r.</t>
  </si>
  <si>
    <t>farba olejna, płótno, wym. 118.5 x 150 cm</t>
  </si>
  <si>
    <t>farba olejna, deska, wym. Śr. 21 cm</t>
  </si>
  <si>
    <t>farba olejna, płótno, wym. 84.5 x 114 cm</t>
  </si>
  <si>
    <t>farba olejna, Płotno, wym. 146 x 200 cm</t>
  </si>
  <si>
    <t>farba olejna, płótno, wym. 161 x 103 cm</t>
  </si>
  <si>
    <t>97.5 x 50 x 41, marmur</t>
  </si>
  <si>
    <t>farba olejna, płótno, 25.5 x 20 cm</t>
  </si>
  <si>
    <t>farba olejna, płótno, wym. 98 x 74 cm</t>
  </si>
  <si>
    <t>1743 r., Włochy, Rzym</t>
  </si>
  <si>
    <t>wym. 106 x 138 cm</t>
  </si>
  <si>
    <t>farba olejna, płótno, wym. 128 x 89 cm</t>
  </si>
  <si>
    <t>Zestawienie jednostek organizacyjnych Miasta Tarnobrzeg oraz Centrum Obsługi Inwestora Tarnobrzeski Park Przemysłowo-Technologiczny zgłoszonych do ubezpieczenia w okresie od 01.01.2022 r. do 30.06.2023 r.</t>
  </si>
  <si>
    <t>Zestawienie Spółek miejskich Miasta Tarnobrzeg zgłoszonych do ubezpieczenia w okresie od 01.01.2022 r. do 30.06.2023 r.</t>
  </si>
  <si>
    <t>Zestawienie informacji o jednostkach organizacyjncyh Miasta Tarnobrzeg, Tarnobrzeskiego Parku Przemysłowo-Technologicznego oraz Spółek miejskich Masta Tarnobrzeg zgłoszonych do ubezpieczenia w okresie od 01.01.2022 r. do 30.06.2023 r.</t>
  </si>
  <si>
    <t>Zestawienie budynków zgłoszonych do ubezpieczenia w okresie od 01.01.2022 r. do 30.06.2023 r.</t>
  </si>
  <si>
    <t>Zestawienie sieci, instalacji, placów oraz dróg zgłoszonych do ubezpieczenia w okresie od 01.01.2022 r. do 30.06.2023 r.</t>
  </si>
  <si>
    <t>Zestawienie środków trwałych zgłoszonych do ubezpieczenia w okresie od 01.01.2022 r. do 30.06.2023 r.</t>
  </si>
  <si>
    <t>Zestawienie sprzętu elektronicznego zgłoszonego do ubezpieczenia w okresie od 01.01.2022 r. do 30.06.2023 r.</t>
  </si>
  <si>
    <t>Zestawienie maszyn i urządzeń zgłoszonych do ubezpieczenia w okresie od 01.01.2022 r. do 30.06.2023 r.</t>
  </si>
  <si>
    <t>Zestawienie wyposażenia zgłoszonego do ubezpieczenia w okresie od 01.01.2022 r. do 30.06.2023 r.</t>
  </si>
  <si>
    <t>Zestawienie środków pieniężnych zgłoszonych do ubezpieczenia w okresie od 01.01.2022 r. do 30.06.2023 r.</t>
  </si>
  <si>
    <t>Zestawienie członków OSP zgłoszonych do ubezpieczenia w okresie od 01.01.2022 r. do 30.06.2023 r.</t>
  </si>
  <si>
    <r>
      <t xml:space="preserve">WYPOSAŻENIE </t>
    </r>
    <r>
      <rPr>
        <sz val="10"/>
        <color theme="0"/>
        <rFont val="Calibri"/>
        <family val="2"/>
        <scheme val="minor"/>
      </rPr>
      <t>(meble biurowe, art. AGD, sprzęt elektroniczny starszy niż 10 lat, inne)</t>
    </r>
  </si>
  <si>
    <t>Zespół Szkół nr 3 + Internat</t>
  </si>
  <si>
    <t>RAZEM MASZYNY I URZĄDZENIA</t>
  </si>
  <si>
    <t>Załącznik nr 11 do SWZ</t>
  </si>
</sst>
</file>

<file path=xl/styles.xml><?xml version="1.0" encoding="utf-8"?>
<styleSheet xmlns="http://schemas.openxmlformats.org/spreadsheetml/2006/main">
  <numFmts count="19">
    <numFmt numFmtId="8" formatCode="#,##0.00\ &quot;zł&quot;;[Red]\-#,##0.00\ &quot;zł&quot;"/>
    <numFmt numFmtId="44" formatCode="_-* #,##0.00\ &quot;zł&quot;_-;\-* #,##0.00\ &quot;zł&quot;_-;_-* &quot;-&quot;??\ &quot;zł&quot;_-;_-@_-"/>
    <numFmt numFmtId="164" formatCode="#,##0.00\ &quot;zł&quot;_);[Red]\(#,##0.00\ &quot;zł&quot;\)"/>
    <numFmt numFmtId="165" formatCode="_ * #,##0.00_)\ &quot;zł&quot;_ ;_ * \(#,##0.00\)\ &quot;zł&quot;_ ;_ * &quot;-&quot;??_)\ &quot;zł&quot;_ ;_ @_ "/>
    <numFmt numFmtId="166" formatCode="_ * #,##0.00_)\ _z_ł_ ;_ * \(#,##0.00\)\ _z_ł_ ;_ * &quot;-&quot;??_)\ _z_ł_ ;_ @_ "/>
    <numFmt numFmtId="167" formatCode="#,##0.00\ &quot;zł&quot;"/>
    <numFmt numFmtId="168" formatCode="\ #,##0.00&quot; zł &quot;;\-#,##0.00&quot; zł &quot;;&quot; -&quot;#&quot; zł &quot;;@\ "/>
    <numFmt numFmtId="169" formatCode="_-* #,##0.00&quot; zł&quot;_-;\-* #,##0.00&quot; zł&quot;_-;_-* \-??&quot; zł&quot;_-;_-@_-"/>
    <numFmt numFmtId="170" formatCode="#,##0.00&quot; zł &quot;;\-#,##0.00&quot; zł &quot;;&quot; -&quot;#&quot; zł &quot;;@\ "/>
    <numFmt numFmtId="171" formatCode="[$-415]General"/>
    <numFmt numFmtId="172" formatCode="[$-415]#,##0.00"/>
    <numFmt numFmtId="173" formatCode="#,##0_ ;\-#,##0\ "/>
    <numFmt numFmtId="174" formatCode="#,##0.00&quot; zł&quot;"/>
    <numFmt numFmtId="175" formatCode="#,##0.00&quot; &quot;[$zł-415];[Red]&quot;-&quot;#,##0.00&quot; &quot;[$zł-415]"/>
    <numFmt numFmtId="176" formatCode="&quot; &quot;#,##0.00&quot; zł &quot;;&quot;-&quot;#,##0.00&quot; zł &quot;;&quot; -&quot;#&quot; zł &quot;;@&quot; &quot;"/>
    <numFmt numFmtId="177" formatCode="#,##0.00\ _z_ł"/>
    <numFmt numFmtId="178" formatCode="yyyy\-mm\-dd"/>
    <numFmt numFmtId="179" formatCode="#,##0&quot; zł&quot;;[Red]&quot;-&quot;#,##0&quot; zł&quot;"/>
    <numFmt numFmtId="180" formatCode="d&quot;.&quot;mm&quot;.&quot;yyyy"/>
  </numFmts>
  <fonts count="76">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0"/>
      <name val="Arial"/>
      <family val="2"/>
      <charset val="238"/>
    </font>
    <font>
      <u/>
      <sz val="10"/>
      <color indexed="12"/>
      <name val="Arial"/>
      <family val="2"/>
      <charset val="238"/>
    </font>
    <font>
      <sz val="10"/>
      <name val="Arial CE"/>
      <charset val="238"/>
    </font>
    <font>
      <sz val="11"/>
      <color indexed="8"/>
      <name val="Arial"/>
      <family val="2"/>
      <charset val="238"/>
    </font>
    <font>
      <sz val="12"/>
      <color indexed="8"/>
      <name val="Arial"/>
      <family val="2"/>
      <charset val="238"/>
    </font>
    <font>
      <sz val="11"/>
      <color indexed="8"/>
      <name val="Czcionka tekstu podstawowego"/>
      <family val="2"/>
      <charset val="238"/>
    </font>
    <font>
      <sz val="8"/>
      <name val="Czcionka tekstu podstawowego"/>
      <family val="2"/>
      <charset val="238"/>
    </font>
    <font>
      <sz val="10"/>
      <name val="Calibri"/>
      <family val="2"/>
      <charset val="238"/>
    </font>
    <font>
      <sz val="10"/>
      <color indexed="8"/>
      <name val="Calibri"/>
      <family val="2"/>
      <charset val="238"/>
    </font>
    <font>
      <b/>
      <sz val="10"/>
      <color indexed="8"/>
      <name val="Calibri"/>
      <family val="2"/>
      <charset val="238"/>
    </font>
    <font>
      <i/>
      <sz val="10"/>
      <color indexed="8"/>
      <name val="Calibri"/>
      <family val="2"/>
      <charset val="238"/>
    </font>
    <font>
      <sz val="11"/>
      <color indexed="8"/>
      <name val="Czcionka tekstu podstawowego"/>
      <charset val="238"/>
    </font>
    <font>
      <sz val="10"/>
      <color indexed="9"/>
      <name val="Calibri"/>
      <family val="2"/>
      <charset val="238"/>
    </font>
    <font>
      <u/>
      <sz val="10"/>
      <color rgb="FF0000FF"/>
      <name val="Arial"/>
      <family val="2"/>
      <charset val="238"/>
    </font>
    <font>
      <sz val="10"/>
      <color indexed="8"/>
      <name val="Calibri"/>
      <family val="2"/>
      <charset val="238"/>
      <scheme val="minor"/>
    </font>
    <font>
      <sz val="10"/>
      <name val="Calibri"/>
      <family val="2"/>
      <charset val="238"/>
      <scheme val="minor"/>
    </font>
    <font>
      <sz val="10"/>
      <color theme="1"/>
      <name val="Calibri"/>
      <family val="2"/>
      <charset val="238"/>
      <scheme val="minor"/>
    </font>
    <font>
      <b/>
      <sz val="10"/>
      <name val="Calibri"/>
      <family val="2"/>
      <charset val="238"/>
      <scheme val="minor"/>
    </font>
    <font>
      <b/>
      <sz val="10"/>
      <color theme="1"/>
      <name val="Calibri"/>
      <family val="2"/>
      <charset val="238"/>
      <scheme val="minor"/>
    </font>
    <font>
      <i/>
      <sz val="10"/>
      <name val="Calibri"/>
      <family val="2"/>
      <charset val="238"/>
      <scheme val="minor"/>
    </font>
    <font>
      <i/>
      <sz val="11"/>
      <color theme="1"/>
      <name val="Czcionka tekstu podstawowego"/>
      <family val="2"/>
      <charset val="238"/>
    </font>
    <font>
      <sz val="10"/>
      <color rgb="FF000000"/>
      <name val="Calibri"/>
      <family val="2"/>
      <charset val="238"/>
      <scheme val="minor"/>
    </font>
    <font>
      <b/>
      <sz val="10"/>
      <color indexed="8"/>
      <name val="Calibri"/>
      <family val="2"/>
      <charset val="238"/>
      <scheme val="minor"/>
    </font>
    <font>
      <sz val="10"/>
      <color theme="1"/>
      <name val="Calibri"/>
      <family val="2"/>
      <charset val="238"/>
    </font>
    <font>
      <sz val="10"/>
      <color rgb="FF000000"/>
      <name val="Calibri"/>
      <family val="2"/>
      <charset val="238"/>
    </font>
    <font>
      <b/>
      <sz val="10"/>
      <color theme="0"/>
      <name val="Calibri"/>
      <family val="2"/>
      <charset val="238"/>
      <scheme val="minor"/>
    </font>
    <font>
      <sz val="10"/>
      <color theme="0"/>
      <name val="Calibri"/>
      <family val="2"/>
      <charset val="238"/>
      <scheme val="minor"/>
    </font>
    <font>
      <sz val="10"/>
      <name val="Arial CE"/>
      <family val="2"/>
      <charset val="238"/>
    </font>
    <font>
      <sz val="11"/>
      <color theme="1"/>
      <name val="Czcionka tekstu podstawowego"/>
      <family val="2"/>
      <charset val="238"/>
    </font>
    <font>
      <u/>
      <sz val="11"/>
      <color theme="11"/>
      <name val="Czcionka tekstu podstawowego"/>
      <family val="2"/>
      <charset val="238"/>
    </font>
    <font>
      <sz val="10"/>
      <name val="Times New Roman CE"/>
      <charset val="238"/>
    </font>
    <font>
      <sz val="10"/>
      <color theme="0"/>
      <name val="Calibri"/>
      <family val="2"/>
      <scheme val="minor"/>
    </font>
    <font>
      <sz val="10"/>
      <name val="Calibri"/>
      <family val="2"/>
      <scheme val="minor"/>
    </font>
    <font>
      <sz val="10"/>
      <name val="Calibri"/>
      <family val="2"/>
    </font>
    <font>
      <b/>
      <sz val="10"/>
      <color theme="0"/>
      <name val="Calibri"/>
      <family val="2"/>
      <scheme val="minor"/>
    </font>
    <font>
      <b/>
      <sz val="10"/>
      <name val="Calibri"/>
      <family val="2"/>
      <scheme val="minor"/>
    </font>
    <font>
      <sz val="10"/>
      <color theme="1"/>
      <name val="Calibri"/>
      <family val="2"/>
      <scheme val="minor"/>
    </font>
    <font>
      <sz val="10"/>
      <color indexed="8"/>
      <name val="Calibri"/>
      <family val="2"/>
      <scheme val="minor"/>
    </font>
    <font>
      <sz val="10"/>
      <color indexed="8"/>
      <name val="Arial"/>
      <family val="2"/>
      <charset val="238"/>
    </font>
    <font>
      <sz val="10"/>
      <color rgb="FF000000"/>
      <name val="Calibri"/>
      <family val="2"/>
    </font>
    <font>
      <sz val="10"/>
      <color rgb="FF000000"/>
      <name val="Calibri"/>
      <family val="2"/>
      <scheme val="minor"/>
    </font>
    <font>
      <sz val="10"/>
      <color theme="1"/>
      <name val="Calibri"/>
      <family val="2"/>
    </font>
    <font>
      <vertAlign val="superscript"/>
      <sz val="12"/>
      <color theme="1"/>
      <name val="Arial"/>
      <family val="2"/>
    </font>
    <font>
      <sz val="12"/>
      <color theme="1"/>
      <name val="Arial"/>
      <family val="2"/>
    </font>
    <font>
      <i/>
      <sz val="10"/>
      <color theme="1"/>
      <name val="Calibri"/>
      <family val="2"/>
      <charset val="238"/>
      <scheme val="minor"/>
    </font>
    <font>
      <b/>
      <sz val="10"/>
      <color theme="1"/>
      <name val="Calibri"/>
      <family val="2"/>
      <scheme val="minor"/>
    </font>
    <font>
      <sz val="10"/>
      <color theme="1"/>
      <name val="Czcionka tekstu podstawowego"/>
      <family val="2"/>
      <charset val="238"/>
    </font>
    <font>
      <b/>
      <sz val="10"/>
      <color indexed="8"/>
      <name val="Calibri"/>
      <family val="2"/>
      <scheme val="minor"/>
    </font>
    <font>
      <sz val="10"/>
      <color rgb="FF000000"/>
      <name val="Calibri"/>
      <family val="2"/>
      <charset val="1"/>
    </font>
    <font>
      <sz val="10"/>
      <name val="Czcionka tekstu podstawowego"/>
      <charset val="238"/>
    </font>
    <font>
      <sz val="10"/>
      <color indexed="8"/>
      <name val="Calibri"/>
      <family val="2"/>
    </font>
    <font>
      <sz val="10"/>
      <color indexed="8"/>
      <name val="Calibri (Tekst podstawowy)"/>
      <charset val="238"/>
    </font>
    <font>
      <b/>
      <sz val="10"/>
      <name val="Calibri (Tekst podstawowy)"/>
      <charset val="238"/>
    </font>
    <font>
      <sz val="10"/>
      <name val="Calibri (Tekst podstawowy)"/>
      <charset val="238"/>
    </font>
    <font>
      <sz val="10"/>
      <color theme="1"/>
      <name val="Calibri (Tekst podstawowy)"/>
      <charset val="238"/>
    </font>
    <font>
      <sz val="10"/>
      <color rgb="FF000000"/>
      <name val="Calibri (Tekst podstawowy)"/>
      <charset val="238"/>
    </font>
    <font>
      <b/>
      <sz val="10"/>
      <color indexed="8"/>
      <name val="Calibri (Tekst podstawowy)"/>
      <charset val="238"/>
    </font>
    <font>
      <u/>
      <sz val="10"/>
      <color theme="1"/>
      <name val="Calibri (Tekst podstawowy)"/>
    </font>
    <font>
      <sz val="11"/>
      <color theme="1"/>
      <name val="Arial"/>
      <family val="2"/>
      <charset val="238"/>
    </font>
    <font>
      <b/>
      <sz val="10"/>
      <color theme="1"/>
      <name val="Calibri (Tekst podstawowy)"/>
      <charset val="238"/>
    </font>
    <font>
      <u/>
      <sz val="10"/>
      <color theme="1"/>
      <name val="Calibri"/>
      <family val="2"/>
      <scheme val="minor"/>
    </font>
    <font>
      <i/>
      <sz val="10"/>
      <color theme="1"/>
      <name val="Calibri"/>
      <family val="2"/>
      <scheme val="minor"/>
    </font>
    <font>
      <b/>
      <sz val="10"/>
      <color rgb="FF000000"/>
      <name val="Calibri"/>
      <family val="2"/>
      <scheme val="minor"/>
    </font>
    <font>
      <u/>
      <sz val="10"/>
      <color rgb="FF000000"/>
      <name val="Calibri"/>
      <family val="2"/>
      <scheme val="minor"/>
    </font>
    <font>
      <sz val="10"/>
      <color rgb="FF008000"/>
      <name val="Calibri"/>
      <family val="2"/>
      <scheme val="minor"/>
    </font>
    <font>
      <b/>
      <sz val="10"/>
      <color theme="1"/>
      <name val="Czcionka tekstu podstawowego"/>
      <charset val="238"/>
    </font>
    <font>
      <u/>
      <sz val="10"/>
      <name val="Calibri"/>
      <family val="2"/>
      <charset val="238"/>
      <scheme val="minor"/>
    </font>
    <font>
      <sz val="8"/>
      <color indexed="8"/>
      <name val="Arial"/>
      <family val="2"/>
      <charset val="238"/>
    </font>
    <font>
      <vertAlign val="superscript"/>
      <sz val="10"/>
      <name val="Calibri"/>
      <family val="2"/>
      <charset val="238"/>
      <scheme val="minor"/>
    </font>
    <font>
      <sz val="10"/>
      <name val="Calibri"/>
      <family val="2"/>
      <charset val="1"/>
    </font>
    <font>
      <sz val="10"/>
      <color theme="4"/>
      <name val="Calibri"/>
      <family val="2"/>
      <charset val="238"/>
      <scheme val="minor"/>
    </font>
    <font>
      <sz val="9"/>
      <name val="Calibri"/>
      <family val="2"/>
      <charset val="238"/>
      <scheme val="minor"/>
    </font>
    <font>
      <sz val="10"/>
      <color rgb="FFFF0000"/>
      <name val="Calibri"/>
      <family val="2"/>
      <charset val="238"/>
      <scheme val="minor"/>
    </font>
  </fonts>
  <fills count="20">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indexed="9"/>
        <bgColor indexed="9"/>
      </patternFill>
    </fill>
    <fill>
      <patternFill patternType="solid">
        <fgColor indexed="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3"/>
        <bgColor indexed="64"/>
      </patternFill>
    </fill>
    <fill>
      <patternFill patternType="solid">
        <fgColor theme="4" tint="0.59999389629810485"/>
        <bgColor indexed="64"/>
      </patternFill>
    </fill>
    <fill>
      <patternFill patternType="solid">
        <fgColor rgb="FFA23868"/>
        <bgColor indexed="64"/>
      </patternFill>
    </fill>
    <fill>
      <patternFill patternType="solid">
        <fgColor theme="4" tint="0.79998168889431442"/>
        <bgColor indexed="3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FFFFFF"/>
        <bgColor rgb="FFF2F2F2"/>
      </patternFill>
    </fill>
    <fill>
      <patternFill patternType="solid">
        <fgColor rgb="FFF2F2F2"/>
        <bgColor rgb="FFF2F2F2"/>
      </patternFill>
    </fill>
  </fills>
  <borders count="86">
    <border>
      <left/>
      <right/>
      <top/>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style="thin">
        <color indexed="8"/>
      </left>
      <right style="thin">
        <color auto="1"/>
      </right>
      <top style="thin">
        <color indexed="8"/>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top style="thin">
        <color indexed="8"/>
      </top>
      <bottom/>
      <diagonal/>
    </border>
    <border>
      <left style="thin">
        <color auto="1"/>
      </left>
      <right/>
      <top/>
      <bottom style="thin">
        <color indexed="8"/>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rgb="FF000000"/>
      </top>
      <bottom/>
      <diagonal/>
    </border>
    <border>
      <left style="thin">
        <color auto="1"/>
      </left>
      <right/>
      <top/>
      <bottom/>
      <diagonal/>
    </border>
    <border>
      <left/>
      <right style="thin">
        <color indexed="64"/>
      </right>
      <top style="thin">
        <color indexed="64"/>
      </top>
      <bottom style="thin">
        <color indexed="64"/>
      </bottom>
      <diagonal/>
    </border>
    <border>
      <left style="thin">
        <color indexed="8"/>
      </left>
      <right style="thin">
        <color indexed="8"/>
      </right>
      <top style="thin">
        <color auto="1"/>
      </top>
      <bottom/>
      <diagonal/>
    </border>
    <border>
      <left style="thin">
        <color indexed="8"/>
      </left>
      <right/>
      <top/>
      <bottom style="thin">
        <color indexed="8"/>
      </bottom>
      <diagonal/>
    </border>
    <border>
      <left style="thin">
        <color auto="1"/>
      </left>
      <right style="thin">
        <color auto="1"/>
      </right>
      <top style="thin">
        <color auto="1"/>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auto="1"/>
      </top>
      <bottom/>
      <diagonal/>
    </border>
    <border>
      <left style="thin">
        <color auto="1"/>
      </left>
      <right style="thin">
        <color auto="1"/>
      </right>
      <top/>
      <bottom style="thin">
        <color auto="1"/>
      </bottom>
      <diagonal/>
    </border>
    <border>
      <left/>
      <right style="thin">
        <color indexed="8"/>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rgb="FF000000"/>
      </left>
      <right/>
      <top/>
      <bottom style="thin">
        <color rgb="FF000000"/>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style="thin">
        <color indexed="8"/>
      </top>
      <bottom style="thin">
        <color indexed="64"/>
      </bottom>
      <diagonal/>
    </border>
    <border>
      <left style="thin">
        <color indexed="64"/>
      </left>
      <right style="thin">
        <color indexed="8"/>
      </right>
      <top/>
      <bottom style="thin">
        <color auto="1"/>
      </bottom>
      <diagonal/>
    </border>
    <border>
      <left style="thin">
        <color indexed="64"/>
      </left>
      <right style="thin">
        <color indexed="8"/>
      </right>
      <top style="thin">
        <color indexed="64"/>
      </top>
      <bottom style="thin">
        <color auto="1"/>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31">
    <xf numFmtId="0" fontId="0" fillId="0" borderId="0"/>
    <xf numFmtId="171" fontId="16" fillId="0" borderId="0" applyBorder="0" applyProtection="0"/>
    <xf numFmtId="0" fontId="14" fillId="0" borderId="0"/>
    <xf numFmtId="0" fontId="16" fillId="0" borderId="0"/>
    <xf numFmtId="0" fontId="4" fillId="0" borderId="0" applyNumberFormat="0" applyFill="0" applyBorder="0" applyAlignment="0" applyProtection="0"/>
    <xf numFmtId="0" fontId="5" fillId="0" borderId="0"/>
    <xf numFmtId="0" fontId="3" fillId="0" borderId="0"/>
    <xf numFmtId="0" fontId="5" fillId="0" borderId="0"/>
    <xf numFmtId="0" fontId="3" fillId="0" borderId="0"/>
    <xf numFmtId="44" fontId="5" fillId="0" borderId="0" applyFont="0" applyFill="0" applyBorder="0" applyAlignment="0" applyProtection="0"/>
    <xf numFmtId="44" fontId="5" fillId="0" borderId="0" applyFont="0" applyFill="0" applyBorder="0" applyAlignment="0" applyProtection="0"/>
    <xf numFmtId="0" fontId="8" fillId="0" borderId="0"/>
    <xf numFmtId="0" fontId="30" fillId="0" borderId="0"/>
    <xf numFmtId="169" fontId="8" fillId="0" borderId="0" applyFill="0" applyBorder="0" applyAlignment="0" applyProtection="0"/>
    <xf numFmtId="0" fontId="2" fillId="0" borderId="0"/>
    <xf numFmtId="44" fontId="5" fillId="0" borderId="0" applyFont="0" applyFill="0" applyBorder="0" applyAlignment="0" applyProtection="0"/>
    <xf numFmtId="44" fontId="5" fillId="0" borderId="0" applyFont="0" applyFill="0" applyBorder="0" applyAlignment="0" applyProtection="0"/>
    <xf numFmtId="0" fontId="1" fillId="0" borderId="0"/>
    <xf numFmtId="0" fontId="5"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xf numFmtId="166" fontId="31" fillId="0" borderId="0" applyFont="0" applyFill="0" applyBorder="0" applyAlignment="0" applyProtection="0"/>
    <xf numFmtId="176" fontId="46" fillId="0" borderId="0"/>
    <xf numFmtId="0" fontId="19" fillId="0" borderId="0"/>
    <xf numFmtId="0" fontId="5" fillId="0" borderId="0"/>
    <xf numFmtId="165" fontId="31" fillId="0" borderId="0" applyFont="0" applyFill="0" applyBorder="0" applyAlignment="0" applyProtection="0"/>
  </cellStyleXfs>
  <cellXfs count="1461">
    <xf numFmtId="0" fontId="0" fillId="0" borderId="0" xfId="0"/>
    <xf numFmtId="0" fontId="0" fillId="0" borderId="0" xfId="0" applyAlignment="1">
      <alignment wrapText="1"/>
    </xf>
    <xf numFmtId="0" fontId="6" fillId="0" borderId="0" xfId="0" applyFont="1"/>
    <xf numFmtId="0" fontId="7" fillId="0" borderId="0" xfId="0" applyFont="1"/>
    <xf numFmtId="0" fontId="7" fillId="0" borderId="0" xfId="0" applyFont="1" applyAlignment="1">
      <alignment wrapText="1"/>
    </xf>
    <xf numFmtId="0" fontId="18" fillId="0" borderId="1" xfId="6" applyFont="1" applyFill="1" applyBorder="1" applyAlignment="1">
      <alignment horizontal="center" vertical="center"/>
    </xf>
    <xf numFmtId="0" fontId="18" fillId="6" borderId="1" xfId="6" applyFont="1" applyFill="1" applyBorder="1" applyAlignment="1">
      <alignment horizontal="center" vertical="center" wrapText="1"/>
    </xf>
    <xf numFmtId="0" fontId="20" fillId="7" borderId="1" xfId="6" applyFont="1" applyFill="1" applyBorder="1" applyAlignment="1">
      <alignment horizontal="center" vertical="center" wrapText="1"/>
    </xf>
    <xf numFmtId="0" fontId="17" fillId="0" borderId="0" xfId="0" applyFont="1" applyAlignment="1">
      <alignment horizontal="center" vertical="center"/>
    </xf>
    <xf numFmtId="0" fontId="19" fillId="6" borderId="1" xfId="0" applyFont="1" applyFill="1" applyBorder="1" applyAlignment="1">
      <alignment horizontal="center" vertical="center"/>
    </xf>
    <xf numFmtId="167" fontId="19" fillId="0" borderId="1" xfId="6" applyNumberFormat="1" applyFont="1" applyFill="1" applyBorder="1" applyAlignment="1">
      <alignment horizontal="center" vertical="center" wrapText="1"/>
    </xf>
    <xf numFmtId="0" fontId="20" fillId="7" borderId="1" xfId="6" applyFont="1" applyFill="1" applyBorder="1" applyAlignment="1">
      <alignment horizontal="center" vertical="center"/>
    </xf>
    <xf numFmtId="167" fontId="7" fillId="0" borderId="0" xfId="0" applyNumberFormat="1" applyFont="1" applyAlignment="1">
      <alignment wrapText="1"/>
    </xf>
    <xf numFmtId="167" fontId="20" fillId="7" borderId="1" xfId="6" applyNumberFormat="1" applyFont="1" applyFill="1" applyBorder="1" applyAlignment="1">
      <alignment horizontal="center" vertical="center" wrapText="1"/>
    </xf>
    <xf numFmtId="167" fontId="7" fillId="0" borderId="0" xfId="0" applyNumberFormat="1" applyFont="1"/>
    <xf numFmtId="0" fontId="18" fillId="0" borderId="3" xfId="6" applyFont="1" applyBorder="1" applyAlignment="1">
      <alignment horizontal="center" vertical="center" wrapText="1"/>
    </xf>
    <xf numFmtId="0" fontId="7" fillId="0" borderId="0" xfId="0" applyNumberFormat="1" applyFont="1"/>
    <xf numFmtId="0" fontId="19" fillId="0" borderId="1" xfId="0" applyFont="1" applyFill="1" applyBorder="1" applyAlignment="1">
      <alignment horizontal="center" vertical="center"/>
    </xf>
    <xf numFmtId="0" fontId="23" fillId="0" borderId="0" xfId="0" applyFont="1"/>
    <xf numFmtId="0" fontId="18" fillId="0" borderId="1" xfId="0" applyFont="1" applyBorder="1" applyAlignment="1">
      <alignment horizontal="center" vertical="center"/>
    </xf>
    <xf numFmtId="0" fontId="18" fillId="0" borderId="1" xfId="6" applyFont="1" applyBorder="1" applyAlignment="1">
      <alignment horizontal="center" vertical="center"/>
    </xf>
    <xf numFmtId="0" fontId="18" fillId="0" borderId="1" xfId="6" applyNumberFormat="1" applyFont="1" applyFill="1" applyBorder="1" applyAlignment="1">
      <alignment horizontal="center" vertical="center"/>
    </xf>
    <xf numFmtId="0" fontId="18" fillId="0" borderId="1" xfId="6" applyNumberFormat="1" applyFont="1" applyFill="1" applyBorder="1" applyAlignment="1">
      <alignment horizontal="center" vertical="center" wrapText="1"/>
    </xf>
    <xf numFmtId="0" fontId="0" fillId="0" borderId="0" xfId="0" applyNumberFormat="1"/>
    <xf numFmtId="0" fontId="24" fillId="0" borderId="1" xfId="6" applyFont="1" applyFill="1" applyBorder="1" applyAlignment="1">
      <alignment horizontal="center" vertical="center" wrapText="1"/>
    </xf>
    <xf numFmtId="0" fontId="24" fillId="0" borderId="1" xfId="6" applyNumberFormat="1" applyFont="1" applyFill="1" applyBorder="1" applyAlignment="1">
      <alignment horizontal="center" vertical="center"/>
    </xf>
    <xf numFmtId="0" fontId="24" fillId="0" borderId="1" xfId="6" applyFont="1" applyFill="1" applyBorder="1" applyAlignment="1">
      <alignment horizontal="center" vertical="center"/>
    </xf>
    <xf numFmtId="0" fontId="24" fillId="0" borderId="1" xfId="6" applyNumberFormat="1" applyFont="1" applyFill="1" applyBorder="1" applyAlignment="1">
      <alignment horizontal="center" vertical="center" wrapText="1"/>
    </xf>
    <xf numFmtId="0" fontId="19" fillId="0" borderId="1" xfId="0" applyNumberFormat="1" applyFont="1" applyBorder="1" applyAlignment="1">
      <alignment horizontal="center" vertical="center"/>
    </xf>
    <xf numFmtId="167" fontId="18" fillId="0" borderId="1" xfId="0" applyNumberFormat="1" applyFont="1" applyBorder="1" applyAlignment="1">
      <alignment horizontal="center" vertical="center" wrapText="1"/>
    </xf>
    <xf numFmtId="0" fontId="18" fillId="8" borderId="1" xfId="6" applyFont="1" applyFill="1" applyBorder="1" applyAlignment="1">
      <alignment horizontal="center" vertical="center" wrapText="1"/>
    </xf>
    <xf numFmtId="167" fontId="18" fillId="8" borderId="1" xfId="6" applyNumberFormat="1" applyFont="1" applyFill="1" applyBorder="1" applyAlignment="1">
      <alignment horizontal="center" vertical="center" wrapText="1"/>
    </xf>
    <xf numFmtId="167" fontId="24" fillId="0" borderId="1" xfId="6" applyNumberFormat="1" applyFont="1" applyFill="1" applyBorder="1" applyAlignment="1">
      <alignment horizontal="center" vertical="center" wrapText="1"/>
    </xf>
    <xf numFmtId="167" fontId="0" fillId="0" borderId="0" xfId="0" applyNumberFormat="1"/>
    <xf numFmtId="0" fontId="19" fillId="0" borderId="1" xfId="0" applyFont="1" applyFill="1" applyBorder="1" applyAlignment="1">
      <alignment horizontal="center" vertical="center" wrapText="1"/>
    </xf>
    <xf numFmtId="0" fontId="19" fillId="0" borderId="1" xfId="6" applyFont="1" applyFill="1" applyBorder="1" applyAlignment="1">
      <alignment horizontal="center" vertical="center"/>
    </xf>
    <xf numFmtId="167" fontId="20" fillId="9" borderId="1" xfId="6" applyNumberFormat="1" applyFont="1" applyFill="1" applyBorder="1" applyAlignment="1">
      <alignment horizontal="center" vertical="center" wrapText="1"/>
    </xf>
    <xf numFmtId="0" fontId="19" fillId="0" borderId="1" xfId="0" applyNumberFormat="1" applyFont="1" applyBorder="1" applyAlignment="1">
      <alignment horizontal="center" vertical="center" wrapText="1"/>
    </xf>
    <xf numFmtId="0" fontId="19" fillId="0" borderId="1" xfId="0" applyNumberFormat="1" applyFont="1" applyFill="1" applyBorder="1" applyAlignment="1">
      <alignment horizontal="center" vertical="center" wrapText="1"/>
    </xf>
    <xf numFmtId="0" fontId="0" fillId="0" borderId="0" xfId="0" applyFill="1"/>
    <xf numFmtId="0" fontId="19" fillId="6" borderId="1" xfId="0" applyFont="1" applyFill="1" applyBorder="1" applyAlignment="1">
      <alignment horizontal="center" vertical="center" wrapText="1"/>
    </xf>
    <xf numFmtId="0" fontId="18" fillId="8" borderId="1" xfId="6" applyNumberFormat="1" applyFont="1" applyFill="1" applyBorder="1" applyAlignment="1">
      <alignment horizontal="center" vertical="center"/>
    </xf>
    <xf numFmtId="0" fontId="19" fillId="0" borderId="1" xfId="6" applyFont="1" applyFill="1" applyBorder="1" applyAlignment="1">
      <alignment horizontal="center" vertical="center" wrapText="1"/>
    </xf>
    <xf numFmtId="167" fontId="20" fillId="6" borderId="1" xfId="6" applyNumberFormat="1" applyFont="1" applyFill="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4" fontId="18" fillId="0" borderId="1" xfId="6" applyNumberFormat="1" applyFont="1" applyFill="1" applyBorder="1" applyAlignment="1">
      <alignment horizontal="center" vertical="center" wrapText="1"/>
    </xf>
    <xf numFmtId="0" fontId="19" fillId="0" borderId="1" xfId="6" applyFont="1" applyBorder="1" applyAlignment="1">
      <alignment horizontal="center" vertical="center" wrapText="1"/>
    </xf>
    <xf numFmtId="0" fontId="18" fillId="0" borderId="1" xfId="6" applyFont="1" applyFill="1" applyBorder="1" applyAlignment="1">
      <alignment horizontal="center" vertical="center" wrapText="1"/>
    </xf>
    <xf numFmtId="0" fontId="18" fillId="0" borderId="1" xfId="6"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xf>
    <xf numFmtId="167" fontId="18" fillId="6" borderId="1" xfId="6" applyNumberFormat="1" applyFont="1" applyFill="1" applyBorder="1" applyAlignment="1">
      <alignment horizontal="center" vertical="center" wrapText="1"/>
    </xf>
    <xf numFmtId="0" fontId="18" fillId="0" borderId="1" xfId="6" applyFont="1" applyBorder="1" applyAlignment="1">
      <alignment horizontal="center" vertical="center" wrapText="1"/>
    </xf>
    <xf numFmtId="0" fontId="20" fillId="7" borderId="3" xfId="6" applyFont="1" applyFill="1" applyBorder="1" applyAlignment="1">
      <alignment horizontal="center" vertical="center" wrapText="1"/>
    </xf>
    <xf numFmtId="0" fontId="18" fillId="0" borderId="1" xfId="6" applyFont="1" applyFill="1" applyBorder="1" applyAlignment="1">
      <alignment horizontal="center" vertical="center" wrapText="1"/>
    </xf>
    <xf numFmtId="0" fontId="18" fillId="0" borderId="1" xfId="6" applyFont="1" applyFill="1" applyBorder="1" applyAlignment="1">
      <alignment horizontal="center" vertical="center" wrapText="1"/>
    </xf>
    <xf numFmtId="167" fontId="18" fillId="0" borderId="1" xfId="6" applyNumberFormat="1" applyFont="1" applyFill="1" applyBorder="1" applyAlignment="1">
      <alignment horizontal="left" vertical="center" wrapText="1"/>
    </xf>
    <xf numFmtId="0" fontId="18" fillId="0" borderId="1" xfId="6" applyFont="1" applyFill="1" applyBorder="1" applyAlignment="1">
      <alignment horizontal="left" vertical="center" wrapText="1"/>
    </xf>
    <xf numFmtId="0" fontId="21" fillId="12" borderId="1" xfId="0" applyFont="1" applyFill="1" applyBorder="1" applyAlignment="1">
      <alignment horizontal="center" vertical="center"/>
    </xf>
    <xf numFmtId="0" fontId="21" fillId="12" borderId="1" xfId="0" applyFont="1" applyFill="1" applyBorder="1" applyAlignment="1">
      <alignment horizontal="center" vertical="center" wrapText="1"/>
    </xf>
    <xf numFmtId="167" fontId="21" fillId="12" borderId="1" xfId="0" applyNumberFormat="1" applyFont="1" applyFill="1" applyBorder="1" applyAlignment="1">
      <alignment horizontal="center" vertical="center"/>
    </xf>
    <xf numFmtId="167" fontId="19" fillId="0" borderId="1" xfId="0" applyNumberFormat="1" applyFont="1" applyBorder="1" applyAlignment="1">
      <alignment horizontal="center" vertical="center"/>
    </xf>
    <xf numFmtId="0" fontId="20" fillId="6" borderId="10" xfId="6" applyFont="1" applyFill="1" applyBorder="1" applyAlignment="1">
      <alignment horizontal="center" vertical="center" wrapText="1"/>
    </xf>
    <xf numFmtId="0" fontId="20" fillId="6" borderId="13" xfId="6" applyFont="1" applyFill="1" applyBorder="1" applyAlignment="1">
      <alignment horizontal="center" vertical="center" wrapText="1"/>
    </xf>
    <xf numFmtId="0" fontId="20" fillId="6" borderId="9" xfId="6" applyFont="1" applyFill="1" applyBorder="1" applyAlignment="1">
      <alignment horizontal="center" vertical="center" wrapText="1"/>
    </xf>
    <xf numFmtId="4" fontId="18" fillId="6" borderId="1" xfId="6" applyNumberFormat="1" applyFont="1" applyFill="1" applyBorder="1" applyAlignment="1">
      <alignment horizontal="center" vertical="center" wrapText="1"/>
    </xf>
    <xf numFmtId="0" fontId="18" fillId="0" borderId="1" xfId="6" applyFont="1" applyFill="1" applyBorder="1" applyAlignment="1">
      <alignment horizontal="center" vertical="center" wrapText="1"/>
    </xf>
    <xf numFmtId="0" fontId="22" fillId="0" borderId="1" xfId="6" applyFont="1" applyFill="1" applyBorder="1" applyAlignment="1">
      <alignment horizontal="center" vertical="center"/>
    </xf>
    <xf numFmtId="0" fontId="19" fillId="6" borderId="1" xfId="6" applyFont="1" applyFill="1" applyBorder="1" applyAlignment="1">
      <alignment horizontal="center" vertical="center" wrapText="1"/>
    </xf>
    <xf numFmtId="0" fontId="0" fillId="11" borderId="1" xfId="0" applyFill="1" applyBorder="1" applyAlignment="1">
      <alignment horizontal="left"/>
    </xf>
    <xf numFmtId="0" fontId="0" fillId="11" borderId="1" xfId="0" applyFill="1" applyBorder="1" applyAlignment="1">
      <alignment horizontal="left" wrapText="1"/>
    </xf>
    <xf numFmtId="4" fontId="18" fillId="0" borderId="1" xfId="6" applyNumberFormat="1" applyFont="1" applyFill="1" applyBorder="1" applyAlignment="1">
      <alignment horizontal="left" vertical="center" wrapText="1"/>
    </xf>
    <xf numFmtId="0" fontId="18" fillId="0" borderId="1" xfId="6" applyFont="1" applyBorder="1" applyAlignment="1">
      <alignment horizontal="left" vertical="center" wrapText="1"/>
    </xf>
    <xf numFmtId="4" fontId="22" fillId="0" borderId="1" xfId="6" applyNumberFormat="1" applyFont="1" applyFill="1" applyBorder="1" applyAlignment="1">
      <alignment horizontal="left" vertical="center" wrapText="1"/>
    </xf>
    <xf numFmtId="4" fontId="18" fillId="8" borderId="1" xfId="6" applyNumberFormat="1" applyFont="1" applyFill="1" applyBorder="1" applyAlignment="1">
      <alignment horizontal="left" vertical="center" wrapText="1"/>
    </xf>
    <xf numFmtId="4" fontId="24" fillId="0" borderId="1" xfId="6" applyNumberFormat="1" applyFont="1" applyFill="1" applyBorder="1" applyAlignment="1">
      <alignment horizontal="left" vertical="center" wrapText="1"/>
    </xf>
    <xf numFmtId="0" fontId="18" fillId="0" borderId="1" xfId="0" applyFont="1" applyBorder="1" applyAlignment="1">
      <alignment horizontal="left" vertical="center" wrapText="1"/>
    </xf>
    <xf numFmtId="4" fontId="19" fillId="0" borderId="1" xfId="6" applyNumberFormat="1" applyFont="1" applyFill="1" applyBorder="1" applyAlignment="1">
      <alignment horizontal="left" vertical="center" wrapText="1"/>
    </xf>
    <xf numFmtId="0" fontId="19" fillId="0" borderId="1" xfId="0" applyFont="1" applyBorder="1" applyAlignment="1">
      <alignment horizontal="left" vertical="center" wrapText="1"/>
    </xf>
    <xf numFmtId="4" fontId="18" fillId="11" borderId="1" xfId="6" applyNumberFormat="1" applyFont="1" applyFill="1" applyBorder="1" applyAlignment="1">
      <alignment horizontal="left" vertical="center" wrapText="1"/>
    </xf>
    <xf numFmtId="0" fontId="19" fillId="0" borderId="1" xfId="0" applyFont="1" applyBorder="1" applyAlignment="1">
      <alignment horizontal="left" vertical="center"/>
    </xf>
    <xf numFmtId="4" fontId="18" fillId="6" borderId="1" xfId="6" applyNumberFormat="1" applyFont="1" applyFill="1" applyBorder="1" applyAlignment="1">
      <alignment horizontal="left" vertical="center" wrapText="1"/>
    </xf>
    <xf numFmtId="0" fontId="28" fillId="7" borderId="9" xfId="6" applyFont="1" applyFill="1" applyBorder="1" applyAlignment="1">
      <alignment horizontal="left" vertical="center" wrapText="1"/>
    </xf>
    <xf numFmtId="0" fontId="19" fillId="0" borderId="1" xfId="0" applyFont="1" applyFill="1" applyBorder="1" applyAlignment="1">
      <alignment horizontal="left" vertical="center" wrapText="1"/>
    </xf>
    <xf numFmtId="0" fontId="0" fillId="0" borderId="0" xfId="0" applyAlignment="1">
      <alignment horizontal="left"/>
    </xf>
    <xf numFmtId="0" fontId="7" fillId="0" borderId="0" xfId="0" applyFont="1" applyAlignment="1">
      <alignment wrapText="1"/>
    </xf>
    <xf numFmtId="0" fontId="18" fillId="0" borderId="1" xfId="6" applyFont="1" applyFill="1" applyBorder="1" applyAlignment="1">
      <alignment horizontal="center" vertical="center" wrapText="1"/>
    </xf>
    <xf numFmtId="0" fontId="19" fillId="6" borderId="1" xfId="0" applyFont="1" applyFill="1" applyBorder="1" applyAlignment="1">
      <alignment horizontal="center" vertical="center"/>
    </xf>
    <xf numFmtId="0" fontId="18" fillId="0" borderId="1" xfId="6" applyFont="1" applyFill="1" applyBorder="1" applyAlignment="1">
      <alignment horizontal="center" vertical="center" wrapText="1"/>
    </xf>
    <xf numFmtId="4" fontId="18" fillId="0" borderId="1" xfId="6" applyNumberFormat="1" applyFont="1" applyFill="1" applyBorder="1" applyAlignment="1">
      <alignment horizontal="left" vertical="center" wrapText="1"/>
    </xf>
    <xf numFmtId="0" fontId="19" fillId="6" borderId="1" xfId="0" applyFont="1" applyFill="1" applyBorder="1" applyAlignment="1">
      <alignment horizontal="center" vertical="center"/>
    </xf>
    <xf numFmtId="0" fontId="19" fillId="0" borderId="6" xfId="6" applyFont="1" applyBorder="1" applyAlignment="1">
      <alignment horizontal="center" vertical="center" wrapText="1"/>
    </xf>
    <xf numFmtId="167" fontId="19" fillId="0" borderId="1" xfId="0" applyNumberFormat="1" applyFont="1" applyBorder="1" applyAlignment="1">
      <alignment horizontal="center" vertical="center"/>
    </xf>
    <xf numFmtId="0" fontId="18" fillId="0" borderId="1" xfId="6" applyFont="1" applyFill="1" applyBorder="1" applyAlignment="1">
      <alignment horizontal="center" vertical="center" wrapText="1"/>
    </xf>
    <xf numFmtId="167" fontId="19" fillId="0" borderId="6" xfId="6" applyNumberFormat="1" applyFont="1" applyFill="1" applyBorder="1" applyAlignment="1">
      <alignment horizontal="center" vertical="center" wrapText="1"/>
    </xf>
    <xf numFmtId="167" fontId="19" fillId="0" borderId="5" xfId="6" applyNumberFormat="1" applyFont="1" applyFill="1" applyBorder="1" applyAlignment="1">
      <alignment horizontal="center" vertical="center" wrapText="1"/>
    </xf>
    <xf numFmtId="167" fontId="19" fillId="0" borderId="4" xfId="6" applyNumberFormat="1" applyFont="1" applyFill="1" applyBorder="1" applyAlignment="1">
      <alignment horizontal="center" vertical="center" wrapText="1"/>
    </xf>
    <xf numFmtId="167" fontId="19" fillId="0" borderId="17" xfId="6" quotePrefix="1" applyNumberFormat="1" applyFont="1" applyFill="1" applyBorder="1" applyAlignment="1">
      <alignment horizontal="center" vertical="center" wrapText="1"/>
    </xf>
    <xf numFmtId="0" fontId="18" fillId="0" borderId="1" xfId="0" applyNumberFormat="1"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6" applyFont="1" applyFill="1" applyBorder="1" applyAlignment="1">
      <alignment horizontal="center" vertical="center" wrapText="1"/>
    </xf>
    <xf numFmtId="0" fontId="31" fillId="0" borderId="0" xfId="0" applyFont="1" applyFill="1"/>
    <xf numFmtId="0" fontId="19" fillId="8" borderId="1" xfId="6" applyNumberFormat="1" applyFont="1" applyFill="1" applyBorder="1" applyAlignment="1">
      <alignment horizontal="center" vertical="center" wrapText="1"/>
    </xf>
    <xf numFmtId="0" fontId="19" fillId="0" borderId="1" xfId="6" applyNumberFormat="1" applyFont="1" applyFill="1" applyBorder="1" applyAlignment="1">
      <alignment horizontal="center" vertical="center"/>
    </xf>
    <xf numFmtId="0" fontId="19" fillId="0" borderId="1" xfId="6" applyNumberFormat="1" applyFont="1" applyFill="1" applyBorder="1" applyAlignment="1">
      <alignment horizontal="center" vertical="center" wrapText="1"/>
    </xf>
    <xf numFmtId="0" fontId="18" fillId="6" borderId="1" xfId="6" applyNumberFormat="1" applyFont="1" applyFill="1" applyBorder="1" applyAlignment="1">
      <alignment horizontal="center" vertical="center" wrapText="1"/>
    </xf>
    <xf numFmtId="0" fontId="19" fillId="6" borderId="1" xfId="0" applyFont="1" applyFill="1" applyBorder="1" applyAlignment="1">
      <alignment horizontal="center" vertical="center"/>
    </xf>
    <xf numFmtId="167" fontId="19" fillId="0" borderId="0" xfId="0" applyNumberFormat="1" applyFont="1" applyAlignment="1">
      <alignment horizontal="center" vertical="center"/>
    </xf>
    <xf numFmtId="0" fontId="18" fillId="0" borderId="1" xfId="6" applyFont="1" applyFill="1" applyBorder="1" applyAlignment="1">
      <alignment horizontal="center" vertical="center" wrapText="1"/>
    </xf>
    <xf numFmtId="4" fontId="18" fillId="0" borderId="1" xfId="6" applyNumberFormat="1" applyFont="1" applyFill="1" applyBorder="1" applyAlignment="1">
      <alignment horizontal="left" vertical="center" wrapText="1"/>
    </xf>
    <xf numFmtId="4" fontId="18" fillId="6" borderId="1" xfId="6" applyNumberFormat="1" applyFont="1" applyFill="1" applyBorder="1" applyAlignment="1">
      <alignment horizontal="center" vertical="center" wrapText="1"/>
    </xf>
    <xf numFmtId="0" fontId="20" fillId="6" borderId="1" xfId="6" applyFont="1" applyFill="1" applyBorder="1" applyAlignment="1">
      <alignment horizontal="center" vertical="center" wrapText="1"/>
    </xf>
    <xf numFmtId="0" fontId="18" fillId="0" borderId="1" xfId="6" applyFont="1" applyFill="1" applyBorder="1" applyAlignment="1">
      <alignment horizontal="center" vertical="center" wrapText="1"/>
    </xf>
    <xf numFmtId="0" fontId="18" fillId="0" borderId="1" xfId="6" applyFont="1" applyBorder="1" applyAlignment="1">
      <alignment horizontal="center" vertical="center" wrapText="1"/>
    </xf>
    <xf numFmtId="4" fontId="18" fillId="0" borderId="1" xfId="6" applyNumberFormat="1" applyFont="1" applyFill="1" applyBorder="1" applyAlignment="1">
      <alignment horizontal="left" vertical="center" wrapText="1"/>
    </xf>
    <xf numFmtId="0" fontId="21" fillId="6" borderId="1" xfId="6" applyFont="1" applyFill="1" applyBorder="1" applyAlignment="1">
      <alignment horizontal="center" vertical="center" wrapText="1"/>
    </xf>
    <xf numFmtId="0" fontId="18" fillId="0" borderId="1" xfId="6" applyFont="1" applyFill="1" applyBorder="1" applyAlignment="1">
      <alignment horizontal="center" vertical="center" wrapText="1"/>
    </xf>
    <xf numFmtId="0" fontId="7" fillId="0" borderId="0" xfId="0" applyFont="1" applyAlignment="1">
      <alignment horizontal="left"/>
    </xf>
    <xf numFmtId="167" fontId="18" fillId="0" borderId="16" xfId="6" applyNumberFormat="1" applyFont="1" applyFill="1" applyBorder="1" applyAlignment="1">
      <alignment horizontal="center" vertical="center" wrapText="1"/>
    </xf>
    <xf numFmtId="0" fontId="20" fillId="6" borderId="10" xfId="6" applyFont="1" applyFill="1" applyBorder="1" applyAlignment="1">
      <alignment horizontal="center" vertical="center" wrapText="1"/>
    </xf>
    <xf numFmtId="0" fontId="20" fillId="6" borderId="13" xfId="6" applyFont="1" applyFill="1" applyBorder="1" applyAlignment="1">
      <alignment horizontal="center" vertical="center" wrapText="1"/>
    </xf>
    <xf numFmtId="0" fontId="18" fillId="0" borderId="1" xfId="6"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6" applyFont="1" applyFill="1" applyBorder="1" applyAlignment="1">
      <alignment horizontal="center" vertical="center" wrapText="1"/>
    </xf>
    <xf numFmtId="0" fontId="19" fillId="0" borderId="1" xfId="6" applyFont="1" applyFill="1" applyBorder="1" applyAlignment="1">
      <alignment horizontal="left" vertical="center" wrapText="1"/>
    </xf>
    <xf numFmtId="167" fontId="7" fillId="0" borderId="0" xfId="0" applyNumberFormat="1" applyFont="1" applyAlignment="1">
      <alignment horizontal="center" vertical="center"/>
    </xf>
    <xf numFmtId="0" fontId="7" fillId="0" borderId="0" xfId="0" applyNumberFormat="1" applyFont="1" applyAlignment="1">
      <alignment horizontal="center" vertical="center"/>
    </xf>
    <xf numFmtId="0" fontId="0" fillId="0" borderId="0" xfId="0" applyAlignment="1">
      <alignment horizontal="center" wrapText="1"/>
    </xf>
    <xf numFmtId="0" fontId="18" fillId="0" borderId="1" xfId="6" applyFont="1" applyFill="1" applyBorder="1" applyAlignment="1">
      <alignment horizontal="center" vertical="center" wrapText="1"/>
    </xf>
    <xf numFmtId="0" fontId="18" fillId="0" borderId="29" xfId="6" applyFont="1" applyBorder="1" applyAlignment="1">
      <alignment horizontal="left" vertical="center" wrapText="1"/>
    </xf>
    <xf numFmtId="0" fontId="18" fillId="0" borderId="29" xfId="6" applyFont="1" applyBorder="1" applyAlignment="1">
      <alignment horizontal="center" vertical="center" wrapText="1"/>
    </xf>
    <xf numFmtId="0" fontId="18" fillId="0" borderId="29" xfId="6" applyFont="1" applyFill="1" applyBorder="1" applyAlignment="1">
      <alignment horizontal="center" vertical="center" wrapText="1"/>
    </xf>
    <xf numFmtId="0" fontId="19" fillId="0" borderId="32" xfId="0" applyFont="1" applyBorder="1" applyAlignment="1">
      <alignment horizontal="center" vertical="center"/>
    </xf>
    <xf numFmtId="0" fontId="19" fillId="0" borderId="29" xfId="0" applyFont="1" applyBorder="1" applyAlignment="1">
      <alignment horizontal="center" vertical="center" wrapText="1"/>
    </xf>
    <xf numFmtId="0" fontId="19" fillId="0" borderId="29" xfId="6" applyFont="1" applyBorder="1" applyAlignment="1">
      <alignment horizontal="center" vertical="center" wrapText="1"/>
    </xf>
    <xf numFmtId="0" fontId="18" fillId="0" borderId="1" xfId="6" applyFont="1" applyFill="1" applyBorder="1" applyAlignment="1">
      <alignment horizontal="center" vertical="center" wrapText="1"/>
    </xf>
    <xf numFmtId="0" fontId="18" fillId="0" borderId="1" xfId="6" applyFont="1" applyBorder="1" applyAlignment="1">
      <alignment horizontal="center" vertical="center" wrapText="1"/>
    </xf>
    <xf numFmtId="0" fontId="34" fillId="13" borderId="18" xfId="25" applyFont="1" applyFill="1" applyBorder="1" applyAlignment="1">
      <alignment vertical="center" wrapText="1"/>
    </xf>
    <xf numFmtId="0" fontId="38" fillId="14" borderId="29" xfId="6" applyFont="1" applyFill="1" applyBorder="1" applyAlignment="1">
      <alignment horizontal="center" vertical="center" wrapText="1"/>
    </xf>
    <xf numFmtId="0" fontId="0" fillId="11" borderId="36" xfId="0" applyFill="1" applyBorder="1" applyAlignment="1">
      <alignment horizontal="left"/>
    </xf>
    <xf numFmtId="0" fontId="21" fillId="14" borderId="1" xfId="6" applyFont="1" applyFill="1" applyBorder="1" applyAlignment="1">
      <alignment horizontal="center" vertical="center" wrapText="1"/>
    </xf>
    <xf numFmtId="0" fontId="21" fillId="15" borderId="1" xfId="6" applyFont="1" applyFill="1" applyBorder="1" applyAlignment="1">
      <alignment horizontal="left" vertical="center" wrapText="1"/>
    </xf>
    <xf numFmtId="4" fontId="18" fillId="11" borderId="1" xfId="6" applyNumberFormat="1" applyFont="1" applyFill="1" applyBorder="1" applyAlignment="1">
      <alignment horizontal="center" vertical="center" wrapText="1"/>
    </xf>
    <xf numFmtId="0" fontId="20" fillId="16" borderId="1" xfId="6" applyFont="1" applyFill="1" applyBorder="1" applyAlignment="1">
      <alignment horizontal="center" vertical="center" wrapText="1"/>
    </xf>
    <xf numFmtId="0" fontId="18" fillId="16" borderId="1" xfId="6" applyFont="1" applyFill="1" applyBorder="1" applyAlignment="1">
      <alignment horizontal="center" vertical="center" wrapText="1"/>
    </xf>
    <xf numFmtId="167" fontId="20" fillId="16" borderId="1" xfId="6" applyNumberFormat="1" applyFont="1" applyFill="1" applyBorder="1" applyAlignment="1">
      <alignment horizontal="center" vertical="center" wrapText="1"/>
    </xf>
    <xf numFmtId="0" fontId="21" fillId="16" borderId="1" xfId="0" applyFont="1" applyFill="1" applyBorder="1" applyAlignment="1">
      <alignment horizontal="center" vertical="center"/>
    </xf>
    <xf numFmtId="0" fontId="21" fillId="16" borderId="1" xfId="0" applyFont="1" applyFill="1" applyBorder="1" applyAlignment="1">
      <alignment horizontal="center" vertical="center" wrapText="1"/>
    </xf>
    <xf numFmtId="0" fontId="19" fillId="0" borderId="29" xfId="0" applyFont="1" applyFill="1" applyBorder="1" applyAlignment="1">
      <alignment horizontal="center" vertical="center"/>
    </xf>
    <xf numFmtId="4" fontId="18" fillId="6" borderId="29" xfId="6" applyNumberFormat="1" applyFont="1" applyFill="1" applyBorder="1" applyAlignment="1">
      <alignment horizontal="center" vertical="center" wrapText="1"/>
    </xf>
    <xf numFmtId="0" fontId="35" fillId="6" borderId="29" xfId="6" applyFont="1" applyFill="1" applyBorder="1" applyAlignment="1">
      <alignment horizontal="center" vertical="center" wrapText="1"/>
    </xf>
    <xf numFmtId="0" fontId="39" fillId="0" borderId="29" xfId="0" applyFont="1" applyBorder="1"/>
    <xf numFmtId="0" fontId="39" fillId="0" borderId="38" xfId="0" applyFont="1" applyBorder="1" applyAlignment="1">
      <alignment horizontal="center" vertical="center"/>
    </xf>
    <xf numFmtId="0" fontId="39" fillId="0" borderId="38" xfId="0" applyFont="1" applyFill="1" applyBorder="1" applyAlignment="1">
      <alignment horizontal="center" vertical="center"/>
    </xf>
    <xf numFmtId="167" fontId="39" fillId="0" borderId="38" xfId="0" applyNumberFormat="1" applyFont="1" applyBorder="1" applyAlignment="1">
      <alignment horizontal="center" vertical="center"/>
    </xf>
    <xf numFmtId="167" fontId="19" fillId="0" borderId="38" xfId="6" applyNumberFormat="1" applyFont="1" applyFill="1" applyBorder="1" applyAlignment="1">
      <alignment horizontal="center" vertical="center" wrapText="1"/>
    </xf>
    <xf numFmtId="0" fontId="19" fillId="6" borderId="38" xfId="0" applyFont="1" applyFill="1" applyBorder="1" applyAlignment="1">
      <alignment horizontal="center" vertical="center"/>
    </xf>
    <xf numFmtId="0" fontId="40" fillId="0" borderId="0" xfId="0" applyFont="1" applyAlignment="1">
      <alignment horizontal="left" vertical="center"/>
    </xf>
    <xf numFmtId="0" fontId="40" fillId="0" borderId="0" xfId="0" applyFont="1" applyAlignment="1">
      <alignment horizontal="center" vertical="center" wrapText="1"/>
    </xf>
    <xf numFmtId="0" fontId="20" fillId="6" borderId="40" xfId="6" applyFont="1" applyFill="1" applyBorder="1" applyAlignment="1">
      <alignment horizontal="center" vertical="center" wrapText="1"/>
    </xf>
    <xf numFmtId="0" fontId="20" fillId="6" borderId="41" xfId="6" applyFont="1" applyFill="1" applyBorder="1" applyAlignment="1">
      <alignment horizontal="center" vertical="center" wrapText="1"/>
    </xf>
    <xf numFmtId="0" fontId="20" fillId="6" borderId="36" xfId="6" applyFont="1" applyFill="1" applyBorder="1" applyAlignment="1">
      <alignment horizontal="center" vertical="center" wrapText="1"/>
    </xf>
    <xf numFmtId="0" fontId="20" fillId="6" borderId="38" xfId="6" applyFont="1" applyFill="1" applyBorder="1" applyAlignment="1">
      <alignment horizontal="center" vertical="center" wrapText="1"/>
    </xf>
    <xf numFmtId="167" fontId="20" fillId="6" borderId="38" xfId="6" applyNumberFormat="1" applyFont="1" applyFill="1" applyBorder="1" applyAlignment="1">
      <alignment horizontal="center" vertical="center" wrapText="1"/>
    </xf>
    <xf numFmtId="4" fontId="18" fillId="6" borderId="38" xfId="6" applyNumberFormat="1" applyFont="1" applyFill="1" applyBorder="1" applyAlignment="1">
      <alignment horizontal="center" vertical="center" wrapText="1"/>
    </xf>
    <xf numFmtId="0" fontId="39" fillId="0" borderId="38" xfId="0" applyFont="1" applyBorder="1" applyAlignment="1">
      <alignment horizontal="center" vertical="center" wrapText="1"/>
    </xf>
    <xf numFmtId="0" fontId="39" fillId="0" borderId="38" xfId="0" applyNumberFormat="1" applyFont="1" applyBorder="1" applyAlignment="1">
      <alignment horizontal="center" vertical="center"/>
    </xf>
    <xf numFmtId="0" fontId="40" fillId="0" borderId="38" xfId="0" applyFont="1" applyBorder="1"/>
    <xf numFmtId="0" fontId="41" fillId="0" borderId="0" xfId="0" applyFont="1" applyAlignment="1">
      <alignment horizontal="center"/>
    </xf>
    <xf numFmtId="0" fontId="18" fillId="0" borderId="1" xfId="6" applyFont="1" applyFill="1" applyBorder="1" applyAlignment="1">
      <alignment horizontal="center" vertical="center" wrapText="1"/>
    </xf>
    <xf numFmtId="0" fontId="39" fillId="0" borderId="29" xfId="0" applyFont="1" applyBorder="1" applyAlignment="1">
      <alignment horizontal="center" vertical="center"/>
    </xf>
    <xf numFmtId="167" fontId="39" fillId="0" borderId="29" xfId="0" applyNumberFormat="1" applyFont="1" applyBorder="1" applyAlignment="1">
      <alignment horizontal="center" vertical="center"/>
    </xf>
    <xf numFmtId="167" fontId="19" fillId="0" borderId="29" xfId="6" applyNumberFormat="1" applyFont="1" applyFill="1" applyBorder="1" applyAlignment="1">
      <alignment horizontal="center" vertical="center" wrapText="1"/>
    </xf>
    <xf numFmtId="0" fontId="26" fillId="0" borderId="37" xfId="6" applyFont="1" applyBorder="1" applyAlignment="1">
      <alignment horizontal="center" vertical="center" wrapText="1"/>
    </xf>
    <xf numFmtId="0" fontId="19" fillId="0" borderId="29"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167" fontId="39" fillId="0" borderId="29" xfId="0" applyNumberFormat="1" applyFont="1" applyFill="1" applyBorder="1" applyAlignment="1">
      <alignment horizontal="center" vertical="center"/>
    </xf>
    <xf numFmtId="0" fontId="40" fillId="0" borderId="29" xfId="0" applyFont="1" applyBorder="1" applyAlignment="1">
      <alignment horizontal="center" vertical="center" wrapText="1"/>
    </xf>
    <xf numFmtId="0" fontId="19" fillId="6" borderId="29"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174" fontId="44" fillId="0" borderId="19" xfId="6" applyNumberFormat="1" applyFont="1" applyFill="1" applyBorder="1" applyAlignment="1">
      <alignment horizontal="left" vertical="center" wrapText="1"/>
    </xf>
    <xf numFmtId="0" fontId="42" fillId="0" borderId="19" xfId="0" applyFont="1" applyFill="1" applyBorder="1" applyAlignment="1">
      <alignment horizontal="left" vertical="center" wrapText="1"/>
    </xf>
    <xf numFmtId="0" fontId="39" fillId="0" borderId="29" xfId="6" applyFont="1" applyFill="1" applyBorder="1" applyAlignment="1">
      <alignment horizontal="center" vertical="center" wrapText="1"/>
    </xf>
    <xf numFmtId="0" fontId="39" fillId="0" borderId="19" xfId="0" applyFont="1" applyBorder="1" applyAlignment="1">
      <alignment horizontal="center" vertical="center"/>
    </xf>
    <xf numFmtId="0" fontId="39" fillId="0" borderId="19" xfId="0" applyFont="1" applyBorder="1" applyAlignment="1">
      <alignment horizontal="left" vertical="center"/>
    </xf>
    <xf numFmtId="0" fontId="39" fillId="0" borderId="29" xfId="6" applyNumberFormat="1" applyFont="1" applyFill="1" applyBorder="1" applyAlignment="1">
      <alignment horizontal="center" vertical="center" wrapText="1"/>
    </xf>
    <xf numFmtId="167" fontId="39" fillId="0" borderId="29" xfId="0" applyNumberFormat="1" applyFont="1" applyBorder="1" applyAlignment="1">
      <alignment horizontal="center"/>
    </xf>
    <xf numFmtId="0" fontId="39" fillId="0" borderId="29" xfId="6" applyFont="1" applyFill="1" applyBorder="1" applyAlignment="1">
      <alignment horizontal="center" vertical="center"/>
    </xf>
    <xf numFmtId="0" fontId="39" fillId="0" borderId="29" xfId="0" applyNumberFormat="1" applyFont="1" applyFill="1" applyBorder="1" applyAlignment="1">
      <alignment horizontal="center" vertical="center" wrapText="1"/>
    </xf>
    <xf numFmtId="177" fontId="39" fillId="2" borderId="34" xfId="29" applyNumberFormat="1" applyFont="1" applyFill="1" applyBorder="1" applyAlignment="1">
      <alignment horizontal="center" vertical="center"/>
    </xf>
    <xf numFmtId="177" fontId="39" fillId="2" borderId="29" xfId="29" applyNumberFormat="1" applyFont="1" applyFill="1" applyBorder="1" applyAlignment="1">
      <alignment horizontal="center" vertical="center"/>
    </xf>
    <xf numFmtId="0" fontId="39" fillId="0" borderId="29" xfId="0" applyFont="1" applyFill="1" applyBorder="1" applyAlignment="1">
      <alignment horizontal="center" wrapText="1"/>
    </xf>
    <xf numFmtId="0" fontId="39" fillId="0" borderId="34" xfId="29" applyFont="1" applyFill="1" applyBorder="1" applyAlignment="1">
      <alignment horizontal="center" vertical="center" wrapText="1"/>
    </xf>
    <xf numFmtId="0" fontId="39" fillId="0" borderId="29" xfId="29" applyFont="1" applyFill="1" applyBorder="1" applyAlignment="1">
      <alignment horizontal="center" vertical="center" wrapText="1"/>
    </xf>
    <xf numFmtId="167" fontId="18" fillId="0" borderId="1" xfId="6" applyNumberFormat="1" applyFont="1" applyFill="1" applyBorder="1" applyAlignment="1">
      <alignment horizontal="center" vertical="center" wrapText="1"/>
    </xf>
    <xf numFmtId="0" fontId="18" fillId="0" borderId="47" xfId="6" applyFont="1" applyFill="1" applyBorder="1" applyAlignment="1">
      <alignment horizontal="center" vertical="center" wrapText="1"/>
    </xf>
    <xf numFmtId="167" fontId="39" fillId="0" borderId="47" xfId="0" applyNumberFormat="1" applyFont="1" applyBorder="1" applyAlignment="1">
      <alignment horizontal="center" vertical="center"/>
    </xf>
    <xf numFmtId="0" fontId="18" fillId="0" borderId="1" xfId="6" applyFont="1" applyFill="1" applyBorder="1" applyAlignment="1">
      <alignment horizontal="center" vertical="center" wrapText="1"/>
    </xf>
    <xf numFmtId="0" fontId="35" fillId="0" borderId="0" xfId="0" applyNumberFormat="1" applyFont="1" applyBorder="1" applyAlignment="1">
      <alignment horizontal="right" vertical="center"/>
    </xf>
    <xf numFmtId="0" fontId="39" fillId="0" borderId="47" xfId="0" applyFont="1" applyBorder="1" applyAlignment="1">
      <alignment horizontal="center" vertical="center"/>
    </xf>
    <xf numFmtId="0" fontId="19" fillId="6" borderId="47" xfId="0" applyFont="1" applyFill="1" applyBorder="1" applyAlignment="1">
      <alignment horizontal="center" vertical="center"/>
    </xf>
    <xf numFmtId="0" fontId="38" fillId="16" borderId="1" xfId="6" applyFont="1" applyFill="1" applyBorder="1" applyAlignment="1">
      <alignment horizontal="center" vertical="center" wrapText="1"/>
    </xf>
    <xf numFmtId="0" fontId="35" fillId="0" borderId="38" xfId="6" applyFont="1" applyFill="1" applyBorder="1" applyAlignment="1">
      <alignment horizontal="left" vertical="center" wrapText="1"/>
    </xf>
    <xf numFmtId="0" fontId="35" fillId="0" borderId="38" xfId="6" applyFont="1" applyFill="1" applyBorder="1" applyAlignment="1">
      <alignment horizontal="center" vertical="center" wrapText="1"/>
    </xf>
    <xf numFmtId="167" fontId="35" fillId="0" borderId="38" xfId="6" applyNumberFormat="1" applyFont="1" applyFill="1" applyBorder="1" applyAlignment="1">
      <alignment horizontal="center" vertical="center" wrapText="1"/>
    </xf>
    <xf numFmtId="0" fontId="40" fillId="6" borderId="1" xfId="0" applyFont="1" applyFill="1" applyBorder="1" applyAlignment="1">
      <alignment horizontal="center" vertical="center" wrapText="1"/>
    </xf>
    <xf numFmtId="0" fontId="35" fillId="0" borderId="1" xfId="6" applyFont="1" applyFill="1" applyBorder="1" applyAlignment="1">
      <alignment horizontal="left" vertical="center" wrapText="1"/>
    </xf>
    <xf numFmtId="0" fontId="35" fillId="0" borderId="1" xfId="6" applyFont="1" applyFill="1" applyBorder="1" applyAlignment="1">
      <alignment horizontal="center" vertical="center" wrapText="1"/>
    </xf>
    <xf numFmtId="0" fontId="39" fillId="2" borderId="34" xfId="6" applyFont="1" applyFill="1" applyBorder="1" applyAlignment="1">
      <alignment horizontal="left" vertical="center" wrapText="1"/>
    </xf>
    <xf numFmtId="0" fontId="39" fillId="2" borderId="34" xfId="6" applyFont="1" applyFill="1" applyBorder="1" applyAlignment="1">
      <alignment horizontal="center" vertical="center" wrapText="1"/>
    </xf>
    <xf numFmtId="0" fontId="40" fillId="6" borderId="47" xfId="0" applyFont="1" applyFill="1" applyBorder="1" applyAlignment="1">
      <alignment horizontal="center" vertical="center" wrapText="1"/>
    </xf>
    <xf numFmtId="0" fontId="43" fillId="0" borderId="19" xfId="0" applyFont="1" applyBorder="1" applyAlignment="1">
      <alignment horizontal="center" vertical="center" wrapText="1"/>
    </xf>
    <xf numFmtId="0" fontId="40" fillId="6" borderId="29" xfId="0" applyFont="1" applyFill="1" applyBorder="1" applyAlignment="1">
      <alignment horizontal="center" vertical="center" wrapText="1"/>
    </xf>
    <xf numFmtId="0" fontId="43" fillId="10" borderId="19" xfId="0" applyFont="1" applyFill="1" applyBorder="1" applyAlignment="1">
      <alignment horizontal="left" vertical="center" wrapText="1"/>
    </xf>
    <xf numFmtId="0" fontId="39" fillId="10" borderId="19" xfId="6" applyFont="1" applyFill="1" applyBorder="1" applyAlignment="1">
      <alignment horizontal="center" vertical="center" wrapText="1"/>
    </xf>
    <xf numFmtId="0" fontId="43" fillId="10" borderId="19" xfId="0" applyFont="1" applyFill="1" applyBorder="1" applyAlignment="1">
      <alignment horizontal="center" vertical="center" wrapText="1"/>
    </xf>
    <xf numFmtId="171" fontId="43" fillId="10" borderId="19" xfId="0" applyNumberFormat="1" applyFont="1" applyFill="1" applyBorder="1" applyAlignment="1">
      <alignment horizontal="center" vertical="center" wrapText="1"/>
    </xf>
    <xf numFmtId="0" fontId="39" fillId="10" borderId="19" xfId="0" applyFont="1" applyFill="1" applyBorder="1" applyAlignment="1">
      <alignment horizontal="center" vertical="center" wrapText="1"/>
    </xf>
    <xf numFmtId="0" fontId="39" fillId="0" borderId="19" xfId="0" applyFont="1" applyBorder="1" applyAlignment="1">
      <alignment horizontal="center" vertical="center" wrapText="1"/>
    </xf>
    <xf numFmtId="0" fontId="35" fillId="2" borderId="52" xfId="6" applyFont="1" applyFill="1" applyBorder="1" applyAlignment="1">
      <alignment horizontal="left" vertical="center" wrapText="1"/>
    </xf>
    <xf numFmtId="0" fontId="43" fillId="0" borderId="19" xfId="0" applyFont="1" applyBorder="1" applyAlignment="1">
      <alignment horizontal="left" vertical="center" wrapText="1"/>
    </xf>
    <xf numFmtId="0" fontId="40" fillId="0" borderId="0" xfId="0" applyFont="1" applyAlignment="1">
      <alignment wrapText="1"/>
    </xf>
    <xf numFmtId="0" fontId="40" fillId="0" borderId="0" xfId="0" applyFont="1" applyAlignment="1">
      <alignment horizontal="center" wrapText="1"/>
    </xf>
    <xf numFmtId="167" fontId="48" fillId="6" borderId="1" xfId="0" applyNumberFormat="1" applyFont="1" applyFill="1" applyBorder="1" applyAlignment="1">
      <alignment horizontal="center" vertical="center" wrapText="1"/>
    </xf>
    <xf numFmtId="0" fontId="43" fillId="10" borderId="21" xfId="0" applyFont="1" applyFill="1" applyBorder="1" applyAlignment="1">
      <alignment horizontal="center" vertical="center" wrapText="1"/>
    </xf>
    <xf numFmtId="0" fontId="40" fillId="0" borderId="37" xfId="0" applyFont="1" applyBorder="1"/>
    <xf numFmtId="0" fontId="39" fillId="0" borderId="0" xfId="0" applyFont="1"/>
    <xf numFmtId="167" fontId="39" fillId="0" borderId="0" xfId="0" applyNumberFormat="1" applyFont="1" applyAlignment="1">
      <alignment horizontal="center"/>
    </xf>
    <xf numFmtId="0" fontId="40" fillId="0" borderId="38" xfId="0" applyFont="1" applyBorder="1" applyAlignment="1">
      <alignment horizontal="center"/>
    </xf>
    <xf numFmtId="0" fontId="39" fillId="0" borderId="0" xfId="0" applyFont="1" applyAlignment="1">
      <alignment horizontal="center"/>
    </xf>
    <xf numFmtId="0" fontId="39" fillId="0" borderId="29" xfId="0" applyFont="1" applyFill="1" applyBorder="1"/>
    <xf numFmtId="0" fontId="49" fillId="0" borderId="0" xfId="0" applyFont="1"/>
    <xf numFmtId="0" fontId="39" fillId="0" borderId="47" xfId="6" applyFont="1" applyFill="1" applyBorder="1" applyAlignment="1">
      <alignment horizontal="center" vertical="center" wrapText="1"/>
    </xf>
    <xf numFmtId="177" fontId="39" fillId="2" borderId="47" xfId="29" applyNumberFormat="1" applyFont="1" applyFill="1" applyBorder="1" applyAlignment="1">
      <alignment horizontal="center" vertical="center"/>
    </xf>
    <xf numFmtId="0" fontId="39" fillId="0" borderId="47" xfId="29" applyFont="1" applyFill="1" applyBorder="1" applyAlignment="1">
      <alignment horizontal="center" vertical="center" wrapText="1"/>
    </xf>
    <xf numFmtId="0" fontId="43" fillId="0" borderId="21" xfId="0" applyFont="1" applyBorder="1" applyAlignment="1">
      <alignment horizontal="center" vertical="center" wrapText="1"/>
    </xf>
    <xf numFmtId="0" fontId="19" fillId="0" borderId="47" xfId="0" applyFont="1" applyBorder="1" applyAlignment="1">
      <alignment horizontal="center" vertical="center"/>
    </xf>
    <xf numFmtId="167" fontId="39" fillId="0" borderId="29" xfId="6" applyNumberFormat="1" applyFont="1" applyFill="1" applyBorder="1" applyAlignment="1">
      <alignment horizontal="center" vertical="center" wrapText="1"/>
    </xf>
    <xf numFmtId="167" fontId="39" fillId="0" borderId="34" xfId="0" applyNumberFormat="1" applyFont="1" applyFill="1" applyBorder="1" applyAlignment="1">
      <alignment horizontal="center" vertical="center"/>
    </xf>
    <xf numFmtId="167" fontId="39" fillId="0" borderId="19" xfId="0" applyNumberFormat="1" applyFont="1" applyBorder="1" applyAlignment="1">
      <alignment horizontal="center" vertical="center"/>
    </xf>
    <xf numFmtId="0" fontId="18" fillId="6" borderId="29" xfId="6" applyFont="1" applyFill="1" applyBorder="1" applyAlignment="1">
      <alignment horizontal="center" vertical="center" wrapText="1"/>
    </xf>
    <xf numFmtId="4" fontId="40" fillId="0" borderId="0" xfId="0" applyNumberFormat="1" applyFont="1" applyAlignment="1">
      <alignment horizontal="center" vertical="center"/>
    </xf>
    <xf numFmtId="0" fontId="38" fillId="14" borderId="29" xfId="6" applyFont="1" applyFill="1" applyBorder="1" applyAlignment="1">
      <alignment horizontal="center" vertical="center" wrapText="1"/>
    </xf>
    <xf numFmtId="0" fontId="19" fillId="0" borderId="1" xfId="6" applyFont="1" applyFill="1" applyBorder="1" applyAlignment="1">
      <alignment horizontal="center" vertical="center" wrapText="1"/>
    </xf>
    <xf numFmtId="0" fontId="19" fillId="0" borderId="1" xfId="6" applyFont="1" applyFill="1" applyBorder="1" applyAlignment="1">
      <alignment horizontal="center" vertical="center" wrapText="1"/>
    </xf>
    <xf numFmtId="0" fontId="18" fillId="0" borderId="1" xfId="6" applyFont="1" applyFill="1" applyBorder="1" applyAlignment="1">
      <alignment horizontal="center" vertical="center" wrapText="1"/>
    </xf>
    <xf numFmtId="167" fontId="18" fillId="0" borderId="29" xfId="6" applyNumberFormat="1" applyFont="1" applyFill="1" applyBorder="1" applyAlignment="1">
      <alignment horizontal="center" vertical="center" wrapText="1"/>
    </xf>
    <xf numFmtId="0" fontId="18" fillId="0" borderId="29" xfId="6" applyNumberFormat="1" applyFont="1" applyFill="1" applyBorder="1" applyAlignment="1">
      <alignment horizontal="center" vertical="center"/>
    </xf>
    <xf numFmtId="0" fontId="19" fillId="0" borderId="29" xfId="6" applyFont="1" applyFill="1" applyBorder="1" applyAlignment="1">
      <alignment horizontal="center" vertical="center" wrapText="1"/>
    </xf>
    <xf numFmtId="0" fontId="19" fillId="0" borderId="29" xfId="6" applyFont="1" applyFill="1" applyBorder="1" applyAlignment="1">
      <alignment horizontal="center" vertical="center"/>
    </xf>
    <xf numFmtId="4" fontId="19" fillId="0" borderId="29" xfId="6" applyNumberFormat="1" applyFont="1" applyFill="1" applyBorder="1" applyAlignment="1">
      <alignment horizontal="left" vertical="center" wrapText="1"/>
    </xf>
    <xf numFmtId="0" fontId="19" fillId="0" borderId="29" xfId="6" applyNumberFormat="1" applyFont="1" applyFill="1" applyBorder="1" applyAlignment="1">
      <alignment horizontal="center" vertical="center" wrapText="1"/>
    </xf>
    <xf numFmtId="0" fontId="18" fillId="0" borderId="29" xfId="6" applyNumberFormat="1" applyFont="1" applyFill="1" applyBorder="1" applyAlignment="1">
      <alignment horizontal="center" vertical="center" wrapText="1"/>
    </xf>
    <xf numFmtId="167" fontId="18" fillId="0" borderId="29" xfId="6" applyNumberFormat="1" applyFont="1" applyFill="1" applyBorder="1" applyAlignment="1">
      <alignment horizontal="left" vertical="center" wrapText="1"/>
    </xf>
    <xf numFmtId="0" fontId="19" fillId="0" borderId="29" xfId="0" applyFont="1" applyBorder="1" applyAlignment="1">
      <alignment horizontal="center" vertical="center"/>
    </xf>
    <xf numFmtId="173" fontId="17" fillId="0" borderId="29" xfId="8" applyNumberFormat="1" applyFont="1" applyBorder="1" applyAlignment="1">
      <alignment horizontal="center" vertical="center" wrapText="1"/>
    </xf>
    <xf numFmtId="0" fontId="41" fillId="0" borderId="0" xfId="0" applyFont="1" applyAlignment="1">
      <alignment horizontal="center" vertical="center"/>
    </xf>
    <xf numFmtId="167" fontId="18" fillId="0" borderId="29" xfId="6" applyNumberFormat="1" applyFont="1" applyBorder="1" applyAlignment="1">
      <alignment horizontal="center" vertical="center" wrapText="1"/>
    </xf>
    <xf numFmtId="0" fontId="35" fillId="0" borderId="29" xfId="6" applyFont="1" applyBorder="1" applyAlignment="1">
      <alignment horizontal="left" vertical="center" wrapText="1"/>
    </xf>
    <xf numFmtId="167" fontId="35" fillId="0" borderId="29" xfId="6" applyNumberFormat="1" applyFont="1" applyBorder="1" applyAlignment="1">
      <alignment horizontal="center" vertical="center" wrapText="1"/>
    </xf>
    <xf numFmtId="0" fontId="35" fillId="0" borderId="29" xfId="6" applyFont="1" applyBorder="1" applyAlignment="1">
      <alignment horizontal="center" vertical="center" wrapText="1"/>
    </xf>
    <xf numFmtId="0" fontId="39" fillId="0" borderId="29" xfId="0" applyFont="1" applyBorder="1" applyAlignment="1">
      <alignment horizontal="center" vertical="center" wrapText="1"/>
    </xf>
    <xf numFmtId="0" fontId="39" fillId="0" borderId="29" xfId="6" applyFont="1" applyBorder="1" applyAlignment="1">
      <alignment horizontal="center" vertical="center" wrapText="1"/>
    </xf>
    <xf numFmtId="0" fontId="11" fillId="0" borderId="52" xfId="0" applyFont="1" applyBorder="1" applyAlignment="1">
      <alignment horizontal="center" vertical="center"/>
    </xf>
    <xf numFmtId="167" fontId="18" fillId="0" borderId="47" xfId="6" applyNumberFormat="1" applyFont="1" applyBorder="1" applyAlignment="1">
      <alignment horizontal="center" vertical="center" wrapText="1"/>
    </xf>
    <xf numFmtId="167" fontId="40" fillId="0" borderId="47" xfId="0" applyNumberFormat="1" applyFont="1" applyBorder="1" applyAlignment="1">
      <alignment horizontal="center" vertical="center"/>
    </xf>
    <xf numFmtId="167" fontId="35" fillId="0" borderId="47" xfId="6" applyNumberFormat="1" applyFont="1" applyBorder="1" applyAlignment="1">
      <alignment horizontal="center" vertical="center" wrapText="1"/>
    </xf>
    <xf numFmtId="167" fontId="19" fillId="0" borderId="47" xfId="6" applyNumberFormat="1" applyFont="1" applyBorder="1" applyAlignment="1">
      <alignment horizontal="center" vertical="center" wrapText="1"/>
    </xf>
    <xf numFmtId="0" fontId="43" fillId="0" borderId="20" xfId="6" applyFont="1" applyBorder="1" applyAlignment="1">
      <alignment horizontal="center" vertical="center" wrapText="1"/>
    </xf>
    <xf numFmtId="0" fontId="43" fillId="0" borderId="19" xfId="6" applyFont="1" applyBorder="1" applyAlignment="1">
      <alignment horizontal="center" vertical="center" wrapText="1"/>
    </xf>
    <xf numFmtId="0" fontId="18" fillId="0" borderId="29" xfId="6" applyFont="1" applyBorder="1" applyAlignment="1">
      <alignment horizontal="center" vertical="center"/>
    </xf>
    <xf numFmtId="0" fontId="24" fillId="0" borderId="29" xfId="6" applyFont="1" applyBorder="1" applyAlignment="1">
      <alignment horizontal="center" vertical="center"/>
    </xf>
    <xf numFmtId="4" fontId="18" fillId="0" borderId="29" xfId="6" applyNumberFormat="1" applyFont="1" applyBorder="1" applyAlignment="1">
      <alignment horizontal="left" vertical="center" wrapText="1"/>
    </xf>
    <xf numFmtId="0" fontId="18" fillId="0" borderId="29" xfId="6" applyFont="1" applyBorder="1" applyAlignment="1">
      <alignment horizontal="center" vertical="center" wrapText="1"/>
    </xf>
    <xf numFmtId="0" fontId="35" fillId="0" borderId="11" xfId="6" applyFont="1" applyBorder="1" applyAlignment="1">
      <alignment horizontal="left" vertical="center" wrapText="1"/>
    </xf>
    <xf numFmtId="0" fontId="35" fillId="0" borderId="11" xfId="6" applyFont="1" applyBorder="1" applyAlignment="1">
      <alignment horizontal="center" vertical="center" wrapText="1"/>
    </xf>
    <xf numFmtId="0" fontId="35" fillId="2" borderId="52" xfId="6" applyFont="1" applyFill="1" applyBorder="1" applyAlignment="1">
      <alignment horizontal="center" vertical="center" wrapText="1"/>
    </xf>
    <xf numFmtId="0" fontId="19" fillId="0" borderId="47" xfId="6" applyFont="1" applyBorder="1" applyAlignment="1">
      <alignment horizontal="center" vertical="center" wrapText="1"/>
    </xf>
    <xf numFmtId="167" fontId="18" fillId="0" borderId="47" xfId="6" applyNumberFormat="1" applyFont="1" applyFill="1" applyBorder="1" applyAlignment="1">
      <alignment horizontal="left" vertical="center" wrapText="1"/>
    </xf>
    <xf numFmtId="0" fontId="18" fillId="0" borderId="47" xfId="6" applyFont="1" applyBorder="1" applyAlignment="1">
      <alignment horizontal="center" vertical="center" wrapText="1"/>
    </xf>
    <xf numFmtId="0" fontId="43" fillId="0" borderId="25" xfId="6" applyFont="1" applyBorder="1" applyAlignment="1">
      <alignment horizontal="left" vertical="center" wrapText="1"/>
    </xf>
    <xf numFmtId="0" fontId="40" fillId="0" borderId="12" xfId="0" applyFont="1" applyBorder="1" applyAlignment="1">
      <alignment horizontal="center" vertical="center" wrapText="1"/>
    </xf>
    <xf numFmtId="0" fontId="43" fillId="0" borderId="17" xfId="6" applyFont="1" applyBorder="1" applyAlignment="1">
      <alignment horizontal="left" vertical="center" wrapText="1"/>
    </xf>
    <xf numFmtId="0" fontId="43" fillId="0" borderId="26" xfId="6" applyFont="1" applyBorder="1" applyAlignment="1">
      <alignment horizontal="left" vertical="center" wrapText="1"/>
    </xf>
    <xf numFmtId="0" fontId="43" fillId="0" borderId="21" xfId="6" applyFont="1" applyBorder="1" applyAlignment="1">
      <alignment horizontal="center" vertical="center" wrapText="1"/>
    </xf>
    <xf numFmtId="0" fontId="35" fillId="0" borderId="48" xfId="6" applyFont="1" applyBorder="1" applyAlignment="1">
      <alignment horizontal="left" vertical="center" wrapText="1"/>
    </xf>
    <xf numFmtId="0" fontId="40" fillId="0" borderId="56" xfId="0" applyFont="1" applyBorder="1" applyAlignment="1">
      <alignment horizontal="left" vertical="center" wrapText="1"/>
    </xf>
    <xf numFmtId="167" fontId="10" fillId="0" borderId="29" xfId="6" applyNumberFormat="1" applyFont="1" applyBorder="1" applyAlignment="1">
      <alignment horizontal="center" vertical="center" wrapText="1"/>
    </xf>
    <xf numFmtId="0" fontId="36" fillId="0" borderId="29" xfId="6" applyFont="1" applyBorder="1" applyAlignment="1">
      <alignment horizontal="left" vertical="center" wrapText="1"/>
    </xf>
    <xf numFmtId="0" fontId="36" fillId="0" borderId="29" xfId="6" applyFont="1" applyBorder="1" applyAlignment="1">
      <alignment horizontal="center" vertical="center" wrapText="1"/>
    </xf>
    <xf numFmtId="167" fontId="36" fillId="0" borderId="29" xfId="6" applyNumberFormat="1" applyFont="1" applyBorder="1" applyAlignment="1">
      <alignment horizontal="center" vertical="center" wrapText="1"/>
    </xf>
    <xf numFmtId="167" fontId="35" fillId="0" borderId="11" xfId="6" applyNumberFormat="1" applyFont="1" applyBorder="1" applyAlignment="1">
      <alignment horizontal="center" vertical="center" wrapText="1"/>
    </xf>
    <xf numFmtId="0" fontId="35" fillId="0" borderId="49" xfId="6" applyFont="1" applyBorder="1" applyAlignment="1">
      <alignment horizontal="center" vertical="center" wrapText="1"/>
    </xf>
    <xf numFmtId="0" fontId="19" fillId="0" borderId="45" xfId="0" applyFont="1" applyBorder="1" applyAlignment="1">
      <alignment horizontal="center" vertical="center"/>
    </xf>
    <xf numFmtId="0" fontId="18" fillId="0" borderId="47" xfId="6" applyFont="1" applyBorder="1" applyAlignment="1">
      <alignment horizontal="center" vertical="center"/>
    </xf>
    <xf numFmtId="4" fontId="18" fillId="0" borderId="47" xfId="6" applyNumberFormat="1" applyFont="1" applyBorder="1" applyAlignment="1">
      <alignment horizontal="left" vertical="center" wrapText="1"/>
    </xf>
    <xf numFmtId="0" fontId="18" fillId="0" borderId="47" xfId="6" applyFont="1" applyFill="1" applyBorder="1" applyAlignment="1">
      <alignment horizontal="center" vertical="center"/>
    </xf>
    <xf numFmtId="0" fontId="0" fillId="11" borderId="0" xfId="0" applyFill="1" applyAlignment="1">
      <alignment horizontal="left"/>
    </xf>
    <xf numFmtId="0" fontId="19" fillId="6" borderId="32" xfId="0" applyFont="1" applyFill="1" applyBorder="1" applyAlignment="1">
      <alignment horizontal="center" vertical="center"/>
    </xf>
    <xf numFmtId="0" fontId="18" fillId="0" borderId="58" xfId="6" applyFont="1" applyBorder="1" applyAlignment="1">
      <alignment horizontal="center" vertical="center" wrapText="1"/>
    </xf>
    <xf numFmtId="0" fontId="18" fillId="0" borderId="60" xfId="6" applyFont="1" applyBorder="1" applyAlignment="1">
      <alignment horizontal="center" vertical="center" wrapText="1"/>
    </xf>
    <xf numFmtId="0" fontId="18" fillId="0" borderId="61" xfId="6" applyFont="1" applyBorder="1" applyAlignment="1">
      <alignment horizontal="center" vertical="center" wrapText="1"/>
    </xf>
    <xf numFmtId="0" fontId="18" fillId="0" borderId="61" xfId="6" applyFont="1" applyBorder="1" applyAlignment="1">
      <alignment horizontal="center" vertical="center"/>
    </xf>
    <xf numFmtId="4" fontId="18" fillId="0" borderId="60" xfId="6" applyNumberFormat="1" applyFont="1" applyBorder="1" applyAlignment="1">
      <alignment horizontal="left" vertical="center" wrapText="1"/>
    </xf>
    <xf numFmtId="4" fontId="18" fillId="0" borderId="64" xfId="6" applyNumberFormat="1" applyFont="1" applyBorder="1" applyAlignment="1">
      <alignment horizontal="left" vertical="center" wrapText="1"/>
    </xf>
    <xf numFmtId="167" fontId="19" fillId="0" borderId="59" xfId="0" applyNumberFormat="1" applyFont="1" applyBorder="1" applyAlignment="1">
      <alignment horizontal="center" vertical="center"/>
    </xf>
    <xf numFmtId="0" fontId="18" fillId="0" borderId="60" xfId="6" applyFont="1" applyBorder="1" applyAlignment="1">
      <alignment horizontal="center" vertical="center"/>
    </xf>
    <xf numFmtId="0" fontId="0" fillId="0" borderId="29" xfId="0" applyBorder="1" applyAlignment="1">
      <alignment horizontal="left" vertical="center"/>
    </xf>
    <xf numFmtId="167" fontId="20" fillId="6" borderId="29" xfId="6" applyNumberFormat="1" applyFont="1" applyFill="1" applyBorder="1" applyAlignment="1">
      <alignment horizontal="center" vertical="center" wrapText="1"/>
    </xf>
    <xf numFmtId="0" fontId="19" fillId="6" borderId="29" xfId="0" applyFont="1" applyFill="1" applyBorder="1" applyAlignment="1">
      <alignment horizontal="center" vertical="center"/>
    </xf>
    <xf numFmtId="0" fontId="18" fillId="0" borderId="67" xfId="6" applyFont="1" applyBorder="1" applyAlignment="1">
      <alignment horizontal="left" vertical="center" wrapText="1"/>
    </xf>
    <xf numFmtId="167" fontId="18" fillId="0" borderId="67" xfId="6" applyNumberFormat="1" applyFont="1" applyBorder="1" applyAlignment="1">
      <alignment horizontal="center" vertical="center" wrapText="1"/>
    </xf>
    <xf numFmtId="0" fontId="19" fillId="0" borderId="67" xfId="6" applyFont="1" applyBorder="1" applyAlignment="1">
      <alignment horizontal="left" vertical="center" wrapText="1"/>
    </xf>
    <xf numFmtId="0" fontId="18" fillId="0" borderId="0" xfId="6" applyFont="1" applyFill="1" applyBorder="1" applyAlignment="1">
      <alignment vertical="center" wrapText="1"/>
    </xf>
    <xf numFmtId="167" fontId="19" fillId="0" borderId="0" xfId="5" applyNumberFormat="1" applyFont="1" applyBorder="1" applyAlignment="1">
      <alignment horizontal="center" vertical="center" wrapText="1"/>
    </xf>
    <xf numFmtId="0" fontId="35" fillId="6" borderId="67" xfId="6" applyFont="1" applyFill="1" applyBorder="1" applyAlignment="1">
      <alignment horizontal="center" vertical="center" wrapText="1"/>
    </xf>
    <xf numFmtId="167" fontId="35" fillId="2" borderId="67" xfId="6" applyNumberFormat="1" applyFont="1" applyFill="1" applyBorder="1" applyAlignment="1">
      <alignment horizontal="center" vertical="center" wrapText="1"/>
    </xf>
    <xf numFmtId="0" fontId="43" fillId="0" borderId="67" xfId="0" applyFont="1" applyBorder="1" applyAlignment="1">
      <alignment horizontal="center" vertical="center" wrapText="1"/>
    </xf>
    <xf numFmtId="0" fontId="39" fillId="0" borderId="67" xfId="0" applyFont="1" applyBorder="1" applyAlignment="1">
      <alignment horizontal="center" vertical="center" wrapText="1"/>
    </xf>
    <xf numFmtId="0" fontId="40" fillId="0" borderId="67" xfId="0" applyFont="1" applyBorder="1" applyAlignment="1">
      <alignment horizontal="center" vertical="center" wrapText="1"/>
    </xf>
    <xf numFmtId="0" fontId="18" fillId="0" borderId="67" xfId="6" applyFont="1" applyBorder="1" applyAlignment="1">
      <alignment horizontal="center" vertical="center" wrapText="1"/>
    </xf>
    <xf numFmtId="0" fontId="18" fillId="6" borderId="67" xfId="6" applyFont="1" applyFill="1" applyBorder="1" applyAlignment="1">
      <alignment horizontal="center" vertical="center" wrapText="1"/>
    </xf>
    <xf numFmtId="167" fontId="20" fillId="6" borderId="67" xfId="9" applyNumberFormat="1" applyFont="1" applyFill="1" applyBorder="1" applyAlignment="1">
      <alignment horizontal="center" vertical="center"/>
    </xf>
    <xf numFmtId="167" fontId="18" fillId="6" borderId="67" xfId="9" applyNumberFormat="1" applyFont="1" applyFill="1" applyBorder="1" applyAlignment="1">
      <alignment vertical="center"/>
    </xf>
    <xf numFmtId="0" fontId="19" fillId="6" borderId="67" xfId="0" applyFont="1" applyFill="1" applyBorder="1" applyAlignment="1">
      <alignment horizontal="center" vertical="center"/>
    </xf>
    <xf numFmtId="0" fontId="19" fillId="0" borderId="67" xfId="0" applyFont="1" applyBorder="1" applyAlignment="1">
      <alignment horizontal="center" vertical="center" wrapText="1"/>
    </xf>
    <xf numFmtId="0" fontId="38" fillId="14" borderId="67" xfId="6" applyFont="1" applyFill="1" applyBorder="1" applyAlignment="1">
      <alignment horizontal="center" vertical="center" wrapText="1"/>
    </xf>
    <xf numFmtId="0" fontId="18" fillId="0" borderId="67" xfId="0" applyFont="1" applyBorder="1" applyAlignment="1">
      <alignment horizontal="center" vertical="center" wrapText="1"/>
    </xf>
    <xf numFmtId="0" fontId="19" fillId="0" borderId="67" xfId="0" applyFont="1" applyBorder="1" applyAlignment="1">
      <alignment horizontal="center" vertical="center"/>
    </xf>
    <xf numFmtId="0" fontId="18" fillId="0" borderId="67" xfId="0" applyFont="1" applyBorder="1" applyAlignment="1">
      <alignment horizontal="center" vertical="center"/>
    </xf>
    <xf numFmtId="0" fontId="18" fillId="0" borderId="67" xfId="0" applyFont="1" applyBorder="1" applyAlignment="1">
      <alignment horizontal="left" vertical="center"/>
    </xf>
    <xf numFmtId="0" fontId="40" fillId="6" borderId="67" xfId="0" applyFont="1" applyFill="1" applyBorder="1" applyAlignment="1">
      <alignment horizontal="center" vertical="center" wrapText="1"/>
    </xf>
    <xf numFmtId="0" fontId="35" fillId="0" borderId="67" xfId="0" applyFont="1" applyBorder="1" applyAlignment="1">
      <alignment horizontal="left" vertical="center"/>
    </xf>
    <xf numFmtId="0" fontId="39" fillId="0" borderId="67" xfId="0" applyFont="1" applyBorder="1" applyAlignment="1">
      <alignment horizontal="center" vertical="center"/>
    </xf>
    <xf numFmtId="0" fontId="17" fillId="0" borderId="67" xfId="0" applyFont="1" applyBorder="1" applyAlignment="1">
      <alignment horizontal="center" vertical="center"/>
    </xf>
    <xf numFmtId="0" fontId="17" fillId="0" borderId="67" xfId="8" applyFont="1" applyBorder="1" applyAlignment="1">
      <alignment horizontal="center" vertical="center" wrapText="1"/>
    </xf>
    <xf numFmtId="0" fontId="18" fillId="0" borderId="67" xfId="0" applyFont="1" applyBorder="1" applyAlignment="1">
      <alignment horizontal="left" vertical="center" wrapText="1"/>
    </xf>
    <xf numFmtId="0" fontId="18" fillId="0" borderId="67" xfId="8" applyFont="1" applyBorder="1" applyAlignment="1">
      <alignment horizontal="center" vertical="center" wrapText="1"/>
    </xf>
    <xf numFmtId="167" fontId="20" fillId="6" borderId="68" xfId="9" applyNumberFormat="1" applyFont="1" applyFill="1" applyBorder="1" applyAlignment="1">
      <alignment horizontal="center" vertical="center"/>
    </xf>
    <xf numFmtId="0" fontId="35" fillId="0" borderId="67" xfId="0" applyFont="1" applyBorder="1" applyAlignment="1">
      <alignment horizontal="left" vertical="center" wrapText="1"/>
    </xf>
    <xf numFmtId="167" fontId="19" fillId="0" borderId="67" xfId="0" applyNumberFormat="1" applyFont="1" applyBorder="1" applyAlignment="1">
      <alignment horizontal="center" vertical="center"/>
    </xf>
    <xf numFmtId="167" fontId="39" fillId="0" borderId="67" xfId="0" applyNumberFormat="1" applyFont="1" applyBorder="1" applyAlignment="1">
      <alignment horizontal="center" vertical="center"/>
    </xf>
    <xf numFmtId="0" fontId="39" fillId="0" borderId="67" xfId="0" applyFont="1" applyBorder="1" applyAlignment="1">
      <alignment horizontal="left" vertical="center"/>
    </xf>
    <xf numFmtId="0" fontId="39" fillId="0" borderId="29" xfId="0" applyFont="1" applyFill="1" applyBorder="1" applyAlignment="1">
      <alignment horizontal="center" vertical="center"/>
    </xf>
    <xf numFmtId="171" fontId="39" fillId="0" borderId="65" xfId="0" applyNumberFormat="1" applyFont="1" applyBorder="1" applyAlignment="1">
      <alignment horizontal="left" vertical="center" wrapText="1"/>
    </xf>
    <xf numFmtId="0" fontId="19" fillId="0" borderId="29" xfId="6" applyFont="1" applyBorder="1" applyAlignment="1">
      <alignment horizontal="left" vertical="center" wrapText="1"/>
    </xf>
    <xf numFmtId="167" fontId="19" fillId="0" borderId="67" xfId="6" applyNumberFormat="1" applyFont="1" applyBorder="1" applyAlignment="1">
      <alignment horizontal="center" vertical="center" wrapText="1"/>
    </xf>
    <xf numFmtId="0" fontId="35" fillId="0" borderId="67" xfId="6" applyFont="1" applyBorder="1" applyAlignment="1">
      <alignment vertical="center" wrapText="1"/>
    </xf>
    <xf numFmtId="167" fontId="39" fillId="0" borderId="67" xfId="6" applyNumberFormat="1" applyFont="1" applyBorder="1" applyAlignment="1">
      <alignment horizontal="center" vertical="center" wrapText="1"/>
    </xf>
    <xf numFmtId="0" fontId="18" fillId="0" borderId="67" xfId="6" applyFont="1" applyFill="1" applyBorder="1" applyAlignment="1">
      <alignment horizontal="center" vertical="center" wrapText="1"/>
    </xf>
    <xf numFmtId="167" fontId="18" fillId="0" borderId="67" xfId="6" applyNumberFormat="1" applyFont="1" applyFill="1" applyBorder="1" applyAlignment="1">
      <alignment horizontal="center" vertical="center" wrapText="1"/>
    </xf>
    <xf numFmtId="0" fontId="18" fillId="0" borderId="67" xfId="6" applyFont="1" applyFill="1" applyBorder="1" applyAlignment="1">
      <alignment horizontal="center" vertical="center"/>
    </xf>
    <xf numFmtId="0" fontId="18" fillId="0" borderId="67" xfId="6" applyFont="1" applyBorder="1" applyAlignment="1">
      <alignment horizontal="center" vertical="center"/>
    </xf>
    <xf numFmtId="4" fontId="18" fillId="0" borderId="67" xfId="6" applyNumberFormat="1" applyFont="1" applyBorder="1" applyAlignment="1">
      <alignment horizontal="left" vertical="center" wrapText="1"/>
    </xf>
    <xf numFmtId="0" fontId="18" fillId="0" borderId="67" xfId="6" applyNumberFormat="1" applyFont="1" applyFill="1" applyBorder="1" applyAlignment="1">
      <alignment horizontal="center" vertical="center"/>
    </xf>
    <xf numFmtId="0" fontId="10" fillId="0" borderId="66" xfId="6" applyFont="1" applyBorder="1" applyAlignment="1">
      <alignment horizontal="left" vertical="center" wrapText="1"/>
    </xf>
    <xf numFmtId="0" fontId="18" fillId="0" borderId="68" xfId="6" applyFont="1" applyBorder="1" applyAlignment="1">
      <alignment horizontal="center" vertical="center" wrapText="1"/>
    </xf>
    <xf numFmtId="0" fontId="19" fillId="0" borderId="66" xfId="6" applyFont="1" applyBorder="1" applyAlignment="1">
      <alignment horizontal="center" vertical="center" wrapText="1"/>
    </xf>
    <xf numFmtId="167" fontId="18" fillId="5" borderId="68" xfId="0" applyNumberFormat="1" applyFont="1" applyFill="1" applyBorder="1" applyAlignment="1">
      <alignment horizontal="center" vertical="center" wrapText="1"/>
    </xf>
    <xf numFmtId="0" fontId="39" fillId="0" borderId="68" xfId="29" applyFont="1" applyBorder="1" applyAlignment="1">
      <alignment horizontal="left" vertical="center" wrapText="1"/>
    </xf>
    <xf numFmtId="167" fontId="19" fillId="0" borderId="29" xfId="6" applyNumberFormat="1" applyFont="1" applyBorder="1" applyAlignment="1">
      <alignment horizontal="center" vertical="center" wrapText="1"/>
    </xf>
    <xf numFmtId="0" fontId="39" fillId="0" borderId="65" xfId="29" applyFont="1" applyBorder="1" applyAlignment="1">
      <alignment horizontal="left" vertical="center" wrapText="1"/>
    </xf>
    <xf numFmtId="0" fontId="39" fillId="0" borderId="21" xfId="0" applyFont="1" applyBorder="1" applyAlignment="1">
      <alignment horizontal="center" vertical="center" wrapText="1"/>
    </xf>
    <xf numFmtId="0" fontId="39" fillId="0" borderId="67" xfId="6" applyFont="1" applyFill="1" applyBorder="1" applyAlignment="1">
      <alignment horizontal="center" vertical="center" wrapText="1"/>
    </xf>
    <xf numFmtId="0" fontId="39" fillId="0" borderId="67" xfId="29" applyFont="1" applyFill="1" applyBorder="1" applyAlignment="1">
      <alignment horizontal="center" vertical="center" wrapText="1"/>
    </xf>
    <xf numFmtId="0" fontId="39" fillId="0" borderId="67" xfId="0" applyFont="1" applyFill="1" applyBorder="1" applyAlignment="1">
      <alignment horizontal="center" vertical="center"/>
    </xf>
    <xf numFmtId="167" fontId="39" fillId="0" borderId="67" xfId="0" applyNumberFormat="1" applyFont="1" applyFill="1" applyBorder="1" applyAlignment="1">
      <alignment horizontal="center" vertical="center"/>
    </xf>
    <xf numFmtId="0" fontId="40" fillId="6" borderId="68" xfId="0" applyFont="1" applyFill="1" applyBorder="1" applyAlignment="1">
      <alignment horizontal="center" vertical="center" wrapText="1"/>
    </xf>
    <xf numFmtId="0" fontId="39" fillId="0" borderId="66" xfId="0" applyFont="1" applyBorder="1" applyAlignment="1">
      <alignment horizontal="center" vertical="center" wrapText="1"/>
    </xf>
    <xf numFmtId="0" fontId="19" fillId="0" borderId="66" xfId="6" applyFont="1" applyFill="1" applyBorder="1" applyAlignment="1">
      <alignment horizontal="center" vertical="center" wrapText="1"/>
    </xf>
    <xf numFmtId="0" fontId="19" fillId="0" borderId="67" xfId="0" applyFont="1" applyFill="1" applyBorder="1" applyAlignment="1">
      <alignment horizontal="center" vertical="center" wrapText="1"/>
    </xf>
    <xf numFmtId="0" fontId="19" fillId="0" borderId="34" xfId="0" applyFont="1" applyBorder="1" applyAlignment="1">
      <alignment horizontal="left" vertical="center" wrapText="1"/>
    </xf>
    <xf numFmtId="167" fontId="18" fillId="0" borderId="67" xfId="0" applyNumberFormat="1" applyFont="1" applyBorder="1" applyAlignment="1">
      <alignment horizontal="center" vertical="center" wrapText="1"/>
    </xf>
    <xf numFmtId="0" fontId="18" fillId="0" borderId="67" xfId="0" applyNumberFormat="1" applyFont="1" applyBorder="1" applyAlignment="1">
      <alignment horizontal="center" vertical="center" wrapText="1"/>
    </xf>
    <xf numFmtId="0" fontId="18" fillId="0" borderId="67" xfId="6" applyNumberFormat="1" applyFont="1" applyFill="1" applyBorder="1" applyAlignment="1">
      <alignment horizontal="center" vertical="center" wrapText="1"/>
    </xf>
    <xf numFmtId="4" fontId="18" fillId="0" borderId="67" xfId="6" applyNumberFormat="1" applyFont="1" applyFill="1" applyBorder="1" applyAlignment="1">
      <alignment horizontal="left" vertical="center" wrapText="1"/>
    </xf>
    <xf numFmtId="0" fontId="39" fillId="0" borderId="67" xfId="6" applyFont="1" applyBorder="1" applyAlignment="1">
      <alignment horizontal="center" vertical="center" wrapText="1"/>
    </xf>
    <xf numFmtId="0" fontId="18" fillId="0" borderId="67" xfId="6" applyFont="1" applyBorder="1" applyAlignment="1">
      <alignment horizontal="center" vertical="center" wrapText="1"/>
    </xf>
    <xf numFmtId="0" fontId="18" fillId="6" borderId="67" xfId="5" applyFont="1" applyFill="1" applyBorder="1" applyAlignment="1">
      <alignment horizontal="center" vertical="center"/>
    </xf>
    <xf numFmtId="0" fontId="18" fillId="0" borderId="67" xfId="6" applyFont="1" applyBorder="1" applyAlignment="1">
      <alignment horizontal="center" vertical="center" wrapText="1"/>
    </xf>
    <xf numFmtId="0" fontId="35" fillId="0" borderId="67" xfId="6" applyFont="1" applyBorder="1" applyAlignment="1">
      <alignment horizontal="left" vertical="center" wrapText="1"/>
    </xf>
    <xf numFmtId="167" fontId="43" fillId="0" borderId="67" xfId="6" applyNumberFormat="1" applyFont="1" applyBorder="1" applyAlignment="1">
      <alignment horizontal="center" vertical="center" wrapText="1"/>
    </xf>
    <xf numFmtId="0" fontId="18" fillId="6" borderId="67" xfId="5" applyFont="1" applyFill="1" applyBorder="1" applyAlignment="1">
      <alignment horizontal="center" vertical="center" wrapText="1"/>
    </xf>
    <xf numFmtId="0" fontId="18" fillId="0" borderId="67" xfId="5" applyFont="1" applyBorder="1" applyAlignment="1">
      <alignment horizontal="left" vertical="center"/>
    </xf>
    <xf numFmtId="168" fontId="18" fillId="3" borderId="67" xfId="5" applyNumberFormat="1" applyFont="1" applyFill="1" applyBorder="1" applyAlignment="1">
      <alignment horizontal="center" vertical="center" wrapText="1"/>
    </xf>
    <xf numFmtId="168" fontId="18" fillId="0" borderId="67" xfId="5" applyNumberFormat="1" applyFont="1" applyBorder="1" applyAlignment="1">
      <alignment horizontal="center" vertical="center"/>
    </xf>
    <xf numFmtId="167" fontId="17" fillId="0" borderId="67" xfId="0" applyNumberFormat="1" applyFont="1" applyBorder="1" applyAlignment="1">
      <alignment horizontal="center" vertical="center"/>
    </xf>
    <xf numFmtId="0" fontId="18" fillId="0" borderId="67" xfId="5" applyFont="1" applyBorder="1" applyAlignment="1">
      <alignment horizontal="center" vertical="center" wrapText="1"/>
    </xf>
    <xf numFmtId="169" fontId="18" fillId="0" borderId="67" xfId="5" applyNumberFormat="1" applyFont="1" applyBorder="1" applyAlignment="1">
      <alignment horizontal="center" vertical="center" wrapText="1"/>
    </xf>
    <xf numFmtId="44" fontId="18" fillId="0" borderId="67" xfId="9" applyFont="1" applyBorder="1" applyAlignment="1">
      <alignment horizontal="center" vertical="center"/>
    </xf>
    <xf numFmtId="167" fontId="18" fillId="0" borderId="67" xfId="9" applyNumberFormat="1" applyFont="1" applyBorder="1" applyAlignment="1">
      <alignment horizontal="center" vertical="center"/>
    </xf>
    <xf numFmtId="0" fontId="18" fillId="0" borderId="67" xfId="5" applyFont="1" applyFill="1" applyBorder="1" applyAlignment="1">
      <alignment horizontal="left" vertical="center" wrapText="1"/>
    </xf>
    <xf numFmtId="0" fontId="18" fillId="0" borderId="67" xfId="9" applyNumberFormat="1" applyFont="1" applyFill="1" applyBorder="1" applyAlignment="1" applyProtection="1">
      <alignment horizontal="center" vertical="center"/>
    </xf>
    <xf numFmtId="167" fontId="18" fillId="0" borderId="67" xfId="9" applyNumberFormat="1" applyFont="1" applyFill="1" applyBorder="1" applyAlignment="1" applyProtection="1">
      <alignment horizontal="center" vertical="center"/>
    </xf>
    <xf numFmtId="0" fontId="18" fillId="0" borderId="67" xfId="5" applyFont="1" applyFill="1" applyBorder="1" applyAlignment="1">
      <alignment horizontal="left" vertical="center"/>
    </xf>
    <xf numFmtId="0" fontId="18" fillId="0" borderId="67" xfId="9" applyNumberFormat="1" applyFont="1" applyFill="1" applyBorder="1" applyAlignment="1">
      <alignment horizontal="center" vertical="center"/>
    </xf>
    <xf numFmtId="167" fontId="18" fillId="0" borderId="67" xfId="9" applyNumberFormat="1" applyFont="1" applyFill="1" applyBorder="1" applyAlignment="1">
      <alignment horizontal="center" vertical="center"/>
    </xf>
    <xf numFmtId="167" fontId="18" fillId="0" borderId="68" xfId="9" applyNumberFormat="1" applyFont="1" applyFill="1" applyBorder="1" applyAlignment="1">
      <alignment horizontal="center" vertical="center"/>
    </xf>
    <xf numFmtId="167" fontId="18" fillId="0" borderId="67" xfId="5" applyNumberFormat="1" applyFont="1" applyBorder="1" applyAlignment="1">
      <alignment horizontal="center" vertical="center"/>
    </xf>
    <xf numFmtId="0" fontId="18" fillId="0" borderId="67" xfId="9" applyNumberFormat="1" applyFont="1" applyBorder="1" applyAlignment="1">
      <alignment horizontal="center" vertical="center"/>
    </xf>
    <xf numFmtId="167" fontId="18" fillId="5" borderId="67" xfId="0" applyNumberFormat="1" applyFont="1" applyFill="1" applyBorder="1" applyAlignment="1">
      <alignment horizontal="center" vertical="center" wrapText="1"/>
    </xf>
    <xf numFmtId="173" fontId="17" fillId="0" borderId="67" xfId="8" applyNumberFormat="1" applyFont="1" applyBorder="1" applyAlignment="1">
      <alignment horizontal="center" vertical="center" wrapText="1"/>
    </xf>
    <xf numFmtId="0" fontId="18" fillId="0" borderId="66" xfId="9" applyNumberFormat="1" applyFont="1" applyFill="1" applyBorder="1" applyAlignment="1">
      <alignment horizontal="center" vertical="center"/>
    </xf>
    <xf numFmtId="0" fontId="35" fillId="0" borderId="67" xfId="5" applyFont="1" applyFill="1" applyBorder="1" applyAlignment="1">
      <alignment horizontal="left" vertical="center" wrapText="1"/>
    </xf>
    <xf numFmtId="0" fontId="39" fillId="0" borderId="67" xfId="0" applyFont="1" applyBorder="1"/>
    <xf numFmtId="0" fontId="17" fillId="0" borderId="67" xfId="0" applyFont="1" applyFill="1" applyBorder="1" applyAlignment="1">
      <alignment horizontal="left"/>
    </xf>
    <xf numFmtId="167" fontId="11" fillId="0" borderId="52" xfId="0" applyNumberFormat="1" applyFont="1" applyBorder="1" applyAlignment="1">
      <alignment horizontal="center" vertical="center"/>
    </xf>
    <xf numFmtId="0" fontId="18" fillId="0" borderId="67" xfId="5" applyFont="1" applyBorder="1" applyAlignment="1">
      <alignment horizontal="left" vertical="center" wrapText="1"/>
    </xf>
    <xf numFmtId="0" fontId="18" fillId="3" borderId="67" xfId="8" applyFont="1" applyFill="1" applyBorder="1" applyAlignment="1">
      <alignment horizontal="center" vertical="center" wrapText="1"/>
    </xf>
    <xf numFmtId="0" fontId="18" fillId="3" borderId="67" xfId="5" applyFont="1" applyFill="1" applyBorder="1" applyAlignment="1">
      <alignment horizontal="left" vertical="center" wrapText="1"/>
    </xf>
    <xf numFmtId="0" fontId="18" fillId="3" borderId="67" xfId="5" applyFont="1" applyFill="1" applyBorder="1" applyAlignment="1">
      <alignment horizontal="center" vertical="center" wrapText="1"/>
    </xf>
    <xf numFmtId="170" fontId="18" fillId="0" borderId="67" xfId="5" applyNumberFormat="1" applyFont="1" applyBorder="1" applyAlignment="1">
      <alignment horizontal="center" vertical="center" wrapText="1"/>
    </xf>
    <xf numFmtId="44" fontId="18" fillId="0" borderId="67" xfId="9" applyFont="1" applyFill="1" applyBorder="1" applyAlignment="1">
      <alignment horizontal="center" vertical="center"/>
    </xf>
    <xf numFmtId="1" fontId="18" fillId="0" borderId="67" xfId="5" applyNumberFormat="1" applyFont="1" applyBorder="1" applyAlignment="1">
      <alignment horizontal="center" vertical="center" wrapText="1"/>
    </xf>
    <xf numFmtId="170" fontId="18" fillId="0" borderId="61" xfId="5" applyNumberFormat="1" applyFont="1" applyBorder="1" applyAlignment="1">
      <alignment horizontal="center" vertical="center" wrapText="1"/>
    </xf>
    <xf numFmtId="169" fontId="18" fillId="0" borderId="71" xfId="8" applyNumberFormat="1" applyFont="1" applyBorder="1" applyAlignment="1">
      <alignment horizontal="center" vertical="center" wrapText="1"/>
    </xf>
    <xf numFmtId="169" fontId="18" fillId="0" borderId="67" xfId="8" applyNumberFormat="1" applyFont="1" applyBorder="1" applyAlignment="1">
      <alignment horizontal="center" vertical="center" wrapText="1"/>
    </xf>
    <xf numFmtId="168" fontId="18" fillId="0" borderId="67" xfId="5" applyNumberFormat="1" applyFont="1" applyBorder="1" applyAlignment="1">
      <alignment horizontal="center" vertical="center" wrapText="1"/>
    </xf>
    <xf numFmtId="44" fontId="18" fillId="0" borderId="67" xfId="9" applyFont="1" applyFill="1" applyBorder="1" applyAlignment="1" applyProtection="1">
      <alignment horizontal="center" vertical="center"/>
    </xf>
    <xf numFmtId="169" fontId="17" fillId="0" borderId="67" xfId="8" applyNumberFormat="1" applyFont="1" applyBorder="1" applyAlignment="1">
      <alignment horizontal="center" vertical="center" wrapText="1"/>
    </xf>
    <xf numFmtId="0" fontId="17" fillId="0" borderId="67" xfId="0" applyFont="1" applyBorder="1" applyAlignment="1">
      <alignment horizontal="center"/>
    </xf>
    <xf numFmtId="0" fontId="18" fillId="0" borderId="60" xfId="5" applyFont="1" applyBorder="1" applyAlignment="1">
      <alignment horizontal="left" vertical="center"/>
    </xf>
    <xf numFmtId="168" fontId="18" fillId="0" borderId="61" xfId="8" applyNumberFormat="1" applyFont="1" applyBorder="1" applyAlignment="1">
      <alignment horizontal="center" vertical="center" wrapText="1"/>
    </xf>
    <xf numFmtId="168" fontId="18" fillId="0" borderId="61" xfId="5" applyNumberFormat="1" applyFont="1" applyBorder="1" applyAlignment="1">
      <alignment horizontal="center" vertical="center" wrapText="1"/>
    </xf>
    <xf numFmtId="0" fontId="18" fillId="0" borderId="61" xfId="9" applyNumberFormat="1" applyFont="1" applyFill="1" applyBorder="1" applyAlignment="1">
      <alignment horizontal="center" vertical="center"/>
    </xf>
    <xf numFmtId="168" fontId="18" fillId="0" borderId="61" xfId="5" applyNumberFormat="1" applyFont="1" applyBorder="1" applyAlignment="1">
      <alignment horizontal="center" vertical="center"/>
    </xf>
    <xf numFmtId="167" fontId="18" fillId="0" borderId="58" xfId="5" applyNumberFormat="1" applyFont="1" applyBorder="1" applyAlignment="1">
      <alignment horizontal="center" vertical="center"/>
    </xf>
    <xf numFmtId="0" fontId="18" fillId="0" borderId="66" xfId="5" applyFont="1" applyBorder="1" applyAlignment="1">
      <alignment horizontal="left" vertical="center"/>
    </xf>
    <xf numFmtId="0" fontId="18" fillId="0" borderId="72" xfId="5" applyFont="1" applyBorder="1" applyAlignment="1">
      <alignment horizontal="left" vertical="center"/>
    </xf>
    <xf numFmtId="170" fontId="18" fillId="0" borderId="70" xfId="5" applyNumberFormat="1" applyFont="1" applyBorder="1" applyAlignment="1">
      <alignment horizontal="center" vertical="center" wrapText="1"/>
    </xf>
    <xf numFmtId="0" fontId="18" fillId="0" borderId="70" xfId="9" applyNumberFormat="1" applyFont="1" applyFill="1" applyBorder="1" applyAlignment="1">
      <alignment horizontal="center" vertical="center"/>
    </xf>
    <xf numFmtId="44" fontId="18" fillId="0" borderId="70" xfId="9" applyFont="1" applyFill="1" applyBorder="1" applyAlignment="1">
      <alignment horizontal="center" vertical="center"/>
    </xf>
    <xf numFmtId="0" fontId="18" fillId="0" borderId="73" xfId="5" applyFont="1" applyBorder="1" applyAlignment="1">
      <alignment horizontal="left" vertical="center"/>
    </xf>
    <xf numFmtId="169" fontId="17" fillId="0" borderId="71" xfId="8" applyNumberFormat="1" applyFont="1" applyBorder="1" applyAlignment="1">
      <alignment horizontal="center" vertical="center" wrapText="1"/>
    </xf>
    <xf numFmtId="169" fontId="18" fillId="0" borderId="71" xfId="5" applyNumberFormat="1" applyFont="1" applyBorder="1" applyAlignment="1">
      <alignment horizontal="center" vertical="center" wrapText="1"/>
    </xf>
    <xf numFmtId="0" fontId="18" fillId="0" borderId="59" xfId="9" applyNumberFormat="1" applyFont="1" applyFill="1" applyBorder="1" applyAlignment="1">
      <alignment horizontal="center" vertical="center"/>
    </xf>
    <xf numFmtId="44" fontId="18" fillId="0" borderId="59" xfId="9" applyFont="1" applyFill="1" applyBorder="1" applyAlignment="1">
      <alignment horizontal="center" vertical="center"/>
    </xf>
    <xf numFmtId="173" fontId="18" fillId="0" borderId="67" xfId="5" applyNumberFormat="1" applyFont="1" applyBorder="1" applyAlignment="1">
      <alignment horizontal="center" vertical="center" wrapText="1"/>
    </xf>
    <xf numFmtId="49" fontId="17" fillId="0" borderId="67" xfId="8" applyNumberFormat="1" applyFont="1" applyBorder="1" applyAlignment="1">
      <alignment horizontal="center" vertical="center" wrapText="1"/>
    </xf>
    <xf numFmtId="0" fontId="18" fillId="0" borderId="69" xfId="5" applyFont="1" applyBorder="1" applyAlignment="1">
      <alignment horizontal="left" vertical="center"/>
    </xf>
    <xf numFmtId="169" fontId="18" fillId="0" borderId="59" xfId="8" applyNumberFormat="1" applyFont="1" applyBorder="1" applyAlignment="1">
      <alignment horizontal="center" vertical="center" wrapText="1"/>
    </xf>
    <xf numFmtId="167" fontId="18" fillId="0" borderId="31" xfId="9" applyNumberFormat="1" applyFont="1" applyFill="1" applyBorder="1" applyAlignment="1">
      <alignment horizontal="center" vertical="center"/>
    </xf>
    <xf numFmtId="168" fontId="18" fillId="0" borderId="11" xfId="5" applyNumberFormat="1" applyFont="1" applyBorder="1" applyAlignment="1">
      <alignment horizontal="center" vertical="center"/>
    </xf>
    <xf numFmtId="0" fontId="18" fillId="6" borderId="67" xfId="0" applyFont="1" applyFill="1" applyBorder="1" applyAlignment="1">
      <alignment horizontal="center" vertical="center"/>
    </xf>
    <xf numFmtId="168" fontId="18" fillId="3" borderId="67" xfId="8" applyNumberFormat="1" applyFont="1" applyFill="1" applyBorder="1" applyAlignment="1">
      <alignment horizontal="center" vertical="center" wrapText="1"/>
    </xf>
    <xf numFmtId="0" fontId="18" fillId="3" borderId="67" xfId="5" applyFont="1" applyFill="1" applyBorder="1" applyAlignment="1">
      <alignment horizontal="left" vertical="center"/>
    </xf>
    <xf numFmtId="0" fontId="19" fillId="0" borderId="67" xfId="6" applyFont="1" applyBorder="1" applyAlignment="1">
      <alignment horizontal="center" vertical="center" wrapText="1"/>
    </xf>
    <xf numFmtId="167" fontId="18" fillId="8" borderId="67" xfId="6" applyNumberFormat="1" applyFont="1" applyFill="1" applyBorder="1" applyAlignment="1">
      <alignment horizontal="center" vertical="center" wrapText="1"/>
    </xf>
    <xf numFmtId="0" fontId="24" fillId="0" borderId="67" xfId="0" applyFont="1" applyBorder="1" applyAlignment="1">
      <alignment horizontal="left" vertical="center" wrapText="1"/>
    </xf>
    <xf numFmtId="0" fontId="18" fillId="6" borderId="68" xfId="5" applyFont="1" applyFill="1" applyBorder="1" applyAlignment="1">
      <alignment vertical="center"/>
    </xf>
    <xf numFmtId="0" fontId="18" fillId="6" borderId="65" xfId="5" applyFont="1" applyFill="1" applyBorder="1" applyAlignment="1">
      <alignment horizontal="left" vertical="center"/>
    </xf>
    <xf numFmtId="0" fontId="18" fillId="6" borderId="66" xfId="5" applyFont="1" applyFill="1" applyBorder="1" applyAlignment="1">
      <alignment vertical="center"/>
    </xf>
    <xf numFmtId="0" fontId="35" fillId="0" borderId="67" xfId="5" applyFont="1" applyBorder="1" applyAlignment="1">
      <alignment horizontal="left" vertical="center" wrapText="1"/>
    </xf>
    <xf numFmtId="0" fontId="40" fillId="0" borderId="67" xfId="0" applyFont="1" applyBorder="1" applyAlignment="1">
      <alignment horizontal="left"/>
    </xf>
    <xf numFmtId="0" fontId="19" fillId="0" borderId="67" xfId="0" applyFont="1" applyBorder="1" applyAlignment="1">
      <alignment vertical="center" wrapText="1"/>
    </xf>
    <xf numFmtId="44" fontId="18" fillId="0" borderId="67" xfId="9" applyFont="1" applyBorder="1" applyAlignment="1">
      <alignment horizontal="center" vertical="center" wrapText="1"/>
    </xf>
    <xf numFmtId="0" fontId="18" fillId="6" borderId="67" xfId="5" applyFont="1" applyFill="1" applyBorder="1" applyAlignment="1">
      <alignment vertical="center"/>
    </xf>
    <xf numFmtId="0" fontId="10" fillId="0" borderId="67" xfId="5" applyFont="1" applyBorder="1" applyAlignment="1">
      <alignment horizontal="left" vertical="center" wrapText="1"/>
    </xf>
    <xf numFmtId="0" fontId="11" fillId="0" borderId="67" xfId="8" applyFont="1" applyBorder="1" applyAlignment="1">
      <alignment horizontal="center" vertical="center" wrapText="1"/>
    </xf>
    <xf numFmtId="0" fontId="10" fillId="0" borderId="67" xfId="9" applyNumberFormat="1" applyFont="1" applyFill="1" applyBorder="1" applyAlignment="1">
      <alignment horizontal="center" vertical="center"/>
    </xf>
    <xf numFmtId="44" fontId="10" fillId="0" borderId="67" xfId="9" applyFont="1" applyBorder="1" applyAlignment="1">
      <alignment horizontal="center" vertical="center"/>
    </xf>
    <xf numFmtId="167" fontId="10" fillId="0" borderId="67" xfId="9" applyNumberFormat="1" applyFont="1" applyFill="1" applyBorder="1" applyAlignment="1">
      <alignment horizontal="center" vertical="center"/>
    </xf>
    <xf numFmtId="0" fontId="40" fillId="0" borderId="0" xfId="0" applyFont="1" applyAlignment="1">
      <alignment horizontal="center" vertical="center"/>
    </xf>
    <xf numFmtId="167" fontId="40" fillId="0" borderId="0" xfId="0" applyNumberFormat="1" applyFont="1" applyAlignment="1">
      <alignment horizontal="center" vertical="center"/>
    </xf>
    <xf numFmtId="0" fontId="18" fillId="0" borderId="66" xfId="6" applyFont="1" applyBorder="1" applyAlignment="1">
      <alignment horizontal="left" vertical="center" wrapText="1"/>
    </xf>
    <xf numFmtId="0" fontId="35" fillId="2" borderId="71" xfId="6" applyFont="1" applyFill="1" applyBorder="1" applyAlignment="1">
      <alignment horizontal="left" vertical="center" wrapText="1"/>
    </xf>
    <xf numFmtId="167" fontId="35" fillId="2" borderId="71" xfId="6" applyNumberFormat="1" applyFont="1" applyFill="1" applyBorder="1" applyAlignment="1">
      <alignment horizontal="center" vertical="center" wrapText="1"/>
    </xf>
    <xf numFmtId="0" fontId="35" fillId="0" borderId="67" xfId="0" applyFont="1" applyBorder="1" applyAlignment="1">
      <alignment horizontal="center" vertical="center" wrapText="1"/>
    </xf>
    <xf numFmtId="0" fontId="35" fillId="2" borderId="67" xfId="6" applyFont="1" applyFill="1" applyBorder="1" applyAlignment="1">
      <alignment horizontal="left" vertical="center" wrapText="1"/>
    </xf>
    <xf numFmtId="0" fontId="39" fillId="2" borderId="67" xfId="6" applyFont="1" applyFill="1" applyBorder="1" applyAlignment="1">
      <alignment horizontal="left" vertical="center" wrapText="1"/>
    </xf>
    <xf numFmtId="167" fontId="39" fillId="2" borderId="67" xfId="6" applyNumberFormat="1" applyFont="1" applyFill="1" applyBorder="1" applyAlignment="1">
      <alignment horizontal="center" vertical="center" wrapText="1"/>
    </xf>
    <xf numFmtId="0" fontId="35" fillId="0" borderId="70" xfId="6" applyFont="1" applyBorder="1" applyAlignment="1">
      <alignment horizontal="left" vertical="center" wrapText="1"/>
    </xf>
    <xf numFmtId="167" fontId="35" fillId="0" borderId="70" xfId="6" applyNumberFormat="1" applyFont="1" applyBorder="1" applyAlignment="1">
      <alignment horizontal="center" vertical="center" wrapText="1"/>
    </xf>
    <xf numFmtId="167" fontId="39" fillId="0" borderId="70" xfId="6" applyNumberFormat="1" applyFont="1" applyBorder="1" applyAlignment="1">
      <alignment horizontal="center" vertical="center" wrapText="1"/>
    </xf>
    <xf numFmtId="0" fontId="39" fillId="0" borderId="67" xfId="0" applyFont="1" applyBorder="1" applyAlignment="1">
      <alignment wrapText="1"/>
    </xf>
    <xf numFmtId="167" fontId="39" fillId="0" borderId="67" xfId="0" applyNumberFormat="1" applyFont="1" applyBorder="1" applyAlignment="1">
      <alignment horizontal="center" vertical="center" wrapText="1"/>
    </xf>
    <xf numFmtId="0" fontId="39" fillId="0" borderId="67" xfId="0" applyFont="1" applyFill="1" applyBorder="1" applyAlignment="1">
      <alignment horizontal="center" vertical="center" wrapText="1"/>
    </xf>
    <xf numFmtId="0" fontId="35" fillId="0" borderId="67" xfId="6" applyFont="1" applyBorder="1" applyAlignment="1">
      <alignment horizontal="center" vertical="center" wrapText="1"/>
    </xf>
    <xf numFmtId="171" fontId="39" fillId="10" borderId="19" xfId="0" applyNumberFormat="1" applyFont="1" applyFill="1" applyBorder="1" applyAlignment="1">
      <alignment horizontal="left" vertical="center" wrapText="1"/>
    </xf>
    <xf numFmtId="167" fontId="43" fillId="10" borderId="19" xfId="27" applyNumberFormat="1" applyFont="1" applyFill="1" applyBorder="1" applyAlignment="1">
      <alignment horizontal="center" vertical="center" wrapText="1"/>
    </xf>
    <xf numFmtId="167" fontId="39" fillId="10" borderId="19" xfId="0" applyNumberFormat="1" applyFont="1" applyFill="1" applyBorder="1" applyAlignment="1">
      <alignment horizontal="center" vertical="center" wrapText="1"/>
    </xf>
    <xf numFmtId="0" fontId="40" fillId="0" borderId="67" xfId="0" applyFont="1" applyBorder="1" applyAlignment="1">
      <alignment horizontal="left" wrapText="1"/>
    </xf>
    <xf numFmtId="167" fontId="40" fillId="0" borderId="67" xfId="0" applyNumberFormat="1" applyFont="1" applyBorder="1" applyAlignment="1">
      <alignment horizontal="center" vertical="center" wrapText="1"/>
    </xf>
    <xf numFmtId="0" fontId="40" fillId="0" borderId="67" xfId="0" applyFont="1" applyBorder="1" applyAlignment="1">
      <alignment horizontal="left" vertical="center" wrapText="1"/>
    </xf>
    <xf numFmtId="0" fontId="35" fillId="2" borderId="70" xfId="6" applyFont="1" applyFill="1" applyBorder="1" applyAlignment="1">
      <alignment horizontal="left" vertical="center" wrapText="1"/>
    </xf>
    <xf numFmtId="167" fontId="35" fillId="2" borderId="70" xfId="6" applyNumberFormat="1" applyFont="1" applyFill="1" applyBorder="1" applyAlignment="1">
      <alignment horizontal="center" vertical="center" wrapText="1"/>
    </xf>
    <xf numFmtId="0" fontId="35" fillId="0" borderId="67" xfId="5" applyFont="1" applyFill="1" applyBorder="1" applyAlignment="1">
      <alignment horizontal="center" vertical="center"/>
    </xf>
    <xf numFmtId="0" fontId="35" fillId="0" borderId="67" xfId="5" applyFont="1" applyBorder="1" applyAlignment="1">
      <alignment horizontal="left" vertical="center"/>
    </xf>
    <xf numFmtId="167" fontId="35" fillId="0" borderId="67" xfId="5" applyNumberFormat="1" applyFont="1" applyBorder="1" applyAlignment="1">
      <alignment horizontal="center" vertical="center"/>
    </xf>
    <xf numFmtId="0" fontId="35" fillId="2" borderId="70" xfId="6" applyFont="1" applyFill="1" applyBorder="1" applyAlignment="1">
      <alignment horizontal="center" vertical="center" wrapText="1"/>
    </xf>
    <xf numFmtId="0" fontId="35" fillId="2" borderId="71" xfId="6" applyFont="1" applyFill="1" applyBorder="1" applyAlignment="1">
      <alignment horizontal="center" vertical="center" wrapText="1"/>
    </xf>
    <xf numFmtId="0" fontId="35" fillId="0" borderId="71" xfId="6" applyFont="1" applyBorder="1" applyAlignment="1">
      <alignment horizontal="center" vertical="center" wrapText="1"/>
    </xf>
    <xf numFmtId="0" fontId="35" fillId="2" borderId="67" xfId="6" applyFont="1" applyFill="1" applyBorder="1" applyAlignment="1">
      <alignment horizontal="center" vertical="center" wrapText="1"/>
    </xf>
    <xf numFmtId="0" fontId="35" fillId="2" borderId="67" xfId="6" applyFont="1" applyFill="1" applyBorder="1" applyAlignment="1">
      <alignment vertical="center" wrapText="1"/>
    </xf>
    <xf numFmtId="0" fontId="39" fillId="2" borderId="67" xfId="6" applyFont="1" applyFill="1" applyBorder="1" applyAlignment="1">
      <alignment horizontal="center" vertical="center" wrapText="1"/>
    </xf>
    <xf numFmtId="0" fontId="35" fillId="0" borderId="67" xfId="8" applyFont="1" applyBorder="1" applyAlignment="1">
      <alignment horizontal="left" vertical="center"/>
    </xf>
    <xf numFmtId="0" fontId="35" fillId="0" borderId="67" xfId="8" applyFont="1" applyBorder="1" applyAlignment="1">
      <alignment horizontal="center" vertical="center"/>
    </xf>
    <xf numFmtId="0" fontId="43" fillId="18" borderId="67" xfId="0" applyFont="1" applyFill="1" applyBorder="1" applyAlignment="1">
      <alignment horizontal="center" vertical="center" wrapText="1"/>
    </xf>
    <xf numFmtId="0" fontId="51" fillId="18" borderId="67" xfId="0" applyFont="1" applyFill="1" applyBorder="1" applyAlignment="1">
      <alignment horizontal="left" vertical="center" wrapText="1"/>
    </xf>
    <xf numFmtId="0" fontId="35" fillId="0" borderId="70" xfId="6" applyFont="1" applyBorder="1" applyAlignment="1">
      <alignment horizontal="center" vertical="center" wrapText="1"/>
    </xf>
    <xf numFmtId="0" fontId="43" fillId="0" borderId="67" xfId="6" applyFont="1" applyBorder="1" applyAlignment="1">
      <alignment horizontal="left" vertical="center" wrapText="1"/>
    </xf>
    <xf numFmtId="0" fontId="43" fillId="0" borderId="67" xfId="6" applyFont="1" applyBorder="1" applyAlignment="1">
      <alignment horizontal="center" vertical="center" wrapText="1"/>
    </xf>
    <xf numFmtId="0" fontId="40" fillId="0" borderId="59" xfId="0" applyFont="1" applyBorder="1" applyAlignment="1">
      <alignment horizontal="center" vertical="center" wrapText="1"/>
    </xf>
    <xf numFmtId="0" fontId="39" fillId="0" borderId="70" xfId="6" applyFont="1" applyBorder="1" applyAlignment="1">
      <alignment horizontal="left" vertical="center" wrapText="1"/>
    </xf>
    <xf numFmtId="0" fontId="35" fillId="0" borderId="71" xfId="6" applyFont="1" applyBorder="1" applyAlignment="1">
      <alignment horizontal="left" vertical="center" wrapText="1"/>
    </xf>
    <xf numFmtId="167" fontId="35" fillId="0" borderId="71" xfId="6" applyNumberFormat="1" applyFont="1" applyBorder="1" applyAlignment="1">
      <alignment horizontal="center" vertical="center" wrapText="1"/>
    </xf>
    <xf numFmtId="0" fontId="35" fillId="3" borderId="70" xfId="6" applyFont="1" applyFill="1" applyBorder="1" applyAlignment="1">
      <alignment horizontal="left" vertical="center" wrapText="1"/>
    </xf>
    <xf numFmtId="0" fontId="35" fillId="3" borderId="70" xfId="6" applyFont="1" applyFill="1" applyBorder="1" applyAlignment="1">
      <alignment horizontal="center" vertical="center" wrapText="1"/>
    </xf>
    <xf numFmtId="0" fontId="35" fillId="0" borderId="70" xfId="6" applyFont="1" applyBorder="1" applyAlignment="1">
      <alignment vertical="center" wrapText="1"/>
    </xf>
    <xf numFmtId="0" fontId="35" fillId="0" borderId="71" xfId="6" applyFont="1" applyBorder="1" applyAlignment="1">
      <alignment vertical="center" wrapText="1"/>
    </xf>
    <xf numFmtId="0" fontId="35" fillId="0" borderId="61" xfId="6" applyFont="1" applyBorder="1" applyAlignment="1">
      <alignment vertical="center" wrapText="1"/>
    </xf>
    <xf numFmtId="0" fontId="35" fillId="0" borderId="0" xfId="6" applyFont="1" applyAlignment="1">
      <alignment vertical="center" wrapText="1"/>
    </xf>
    <xf numFmtId="171" fontId="39" fillId="10" borderId="19" xfId="0" applyNumberFormat="1" applyFont="1" applyFill="1" applyBorder="1" applyAlignment="1">
      <alignment horizontal="center" vertical="center" wrapText="1"/>
    </xf>
    <xf numFmtId="0" fontId="39" fillId="0" borderId="68" xfId="0" applyFont="1" applyBorder="1" applyAlignment="1">
      <alignment horizontal="left" vertical="top" wrapText="1"/>
    </xf>
    <xf numFmtId="0" fontId="39" fillId="0" borderId="67" xfId="0" applyFont="1" applyBorder="1" applyAlignment="1">
      <alignment horizontal="left" vertical="top" wrapText="1"/>
    </xf>
    <xf numFmtId="0" fontId="39" fillId="2" borderId="67" xfId="0" applyFont="1" applyFill="1" applyBorder="1" applyAlignment="1">
      <alignment horizontal="center" vertical="center" wrapText="1"/>
    </xf>
    <xf numFmtId="0" fontId="39" fillId="5" borderId="67" xfId="0" applyFont="1" applyFill="1" applyBorder="1" applyAlignment="1">
      <alignment horizontal="left" vertical="center" wrapText="1"/>
    </xf>
    <xf numFmtId="171" fontId="39" fillId="10" borderId="54" xfId="0" applyNumberFormat="1" applyFont="1" applyFill="1" applyBorder="1" applyAlignment="1">
      <alignment horizontal="left" vertical="center" wrapText="1"/>
    </xf>
    <xf numFmtId="171" fontId="39" fillId="10" borderId="67" xfId="0" applyNumberFormat="1" applyFont="1" applyFill="1" applyBorder="1" applyAlignment="1">
      <alignment horizontal="left" vertical="center" wrapText="1"/>
    </xf>
    <xf numFmtId="0" fontId="43" fillId="10" borderId="67" xfId="0" applyFont="1" applyFill="1" applyBorder="1" applyAlignment="1">
      <alignment horizontal="center" vertical="center" wrapText="1"/>
    </xf>
    <xf numFmtId="171" fontId="39" fillId="10" borderId="65" xfId="0" applyNumberFormat="1" applyFont="1" applyFill="1" applyBorder="1" applyAlignment="1">
      <alignment horizontal="left" vertical="center" wrapText="1"/>
    </xf>
    <xf numFmtId="0" fontId="43" fillId="0" borderId="66" xfId="0" applyFont="1" applyBorder="1" applyAlignment="1">
      <alignment horizontal="center" vertical="center" wrapText="1"/>
    </xf>
    <xf numFmtId="0" fontId="44" fillId="0" borderId="67" xfId="0" applyFont="1" applyBorder="1"/>
    <xf numFmtId="0" fontId="44" fillId="0" borderId="67" xfId="0" applyFont="1" applyBorder="1" applyAlignment="1">
      <alignment horizontal="center" vertical="center"/>
    </xf>
    <xf numFmtId="0" fontId="39" fillId="0" borderId="67" xfId="0" applyFont="1" applyBorder="1" applyAlignment="1">
      <alignment vertical="center"/>
    </xf>
    <xf numFmtId="0" fontId="39" fillId="0" borderId="65" xfId="0" applyFont="1" applyBorder="1" applyAlignment="1">
      <alignment vertical="center"/>
    </xf>
    <xf numFmtId="0" fontId="35" fillId="0" borderId="68" xfId="6" applyFont="1" applyBorder="1" applyAlignment="1">
      <alignment horizontal="center" vertical="center" wrapText="1"/>
    </xf>
    <xf numFmtId="0" fontId="40" fillId="0" borderId="68" xfId="0" applyFont="1" applyBorder="1" applyAlignment="1">
      <alignment horizontal="center" vertical="center" wrapText="1"/>
    </xf>
    <xf numFmtId="0" fontId="40" fillId="0" borderId="59" xfId="0" applyFont="1" applyBorder="1" applyAlignment="1">
      <alignment horizontal="left" vertical="center" wrapText="1"/>
    </xf>
    <xf numFmtId="0" fontId="35" fillId="0" borderId="0" xfId="6" applyFont="1" applyAlignment="1">
      <alignment horizontal="left" vertical="center" wrapText="1"/>
    </xf>
    <xf numFmtId="0" fontId="35" fillId="2" borderId="70" xfId="6" applyFont="1" applyFill="1" applyBorder="1" applyAlignment="1">
      <alignment vertical="center" wrapText="1"/>
    </xf>
    <xf numFmtId="0" fontId="35" fillId="0" borderId="61" xfId="6" applyFont="1" applyBorder="1" applyAlignment="1">
      <alignment horizontal="center" vertical="center" wrapText="1"/>
    </xf>
    <xf numFmtId="0" fontId="35" fillId="0" borderId="67" xfId="5" applyFont="1" applyBorder="1" applyAlignment="1">
      <alignment horizontal="center" vertical="center"/>
    </xf>
    <xf numFmtId="0" fontId="40" fillId="0" borderId="66" xfId="0" applyFont="1" applyBorder="1" applyAlignment="1">
      <alignment horizontal="center" vertical="center" wrapText="1"/>
    </xf>
    <xf numFmtId="0" fontId="43" fillId="0" borderId="66" xfId="6" applyFont="1" applyBorder="1" applyAlignment="1">
      <alignment horizontal="left" vertical="center" wrapText="1"/>
    </xf>
    <xf numFmtId="0" fontId="43" fillId="0" borderId="66" xfId="6" applyFont="1" applyBorder="1" applyAlignment="1">
      <alignment vertical="center" wrapText="1"/>
    </xf>
    <xf numFmtId="0" fontId="43" fillId="10" borderId="66" xfId="6" applyFont="1" applyFill="1" applyBorder="1" applyAlignment="1">
      <alignment vertical="center" wrapText="1"/>
    </xf>
    <xf numFmtId="0" fontId="18" fillId="0" borderId="1" xfId="6" applyFont="1" applyFill="1" applyBorder="1" applyAlignment="1">
      <alignment horizontal="center" vertical="center" wrapText="1"/>
    </xf>
    <xf numFmtId="0" fontId="39" fillId="0" borderId="67" xfId="0" applyFont="1" applyFill="1" applyBorder="1"/>
    <xf numFmtId="167" fontId="54" fillId="0" borderId="0" xfId="0" applyNumberFormat="1" applyFont="1" applyAlignment="1">
      <alignment horizontal="center" vertical="center" wrapText="1"/>
    </xf>
    <xf numFmtId="167" fontId="55" fillId="16" borderId="38" xfId="6" applyNumberFormat="1" applyFont="1" applyFill="1" applyBorder="1" applyAlignment="1">
      <alignment horizontal="center" vertical="center" wrapText="1"/>
    </xf>
    <xf numFmtId="167" fontId="56" fillId="0" borderId="67" xfId="6" applyNumberFormat="1" applyFont="1" applyBorder="1" applyAlignment="1">
      <alignment horizontal="center" vertical="center" wrapText="1"/>
    </xf>
    <xf numFmtId="167" fontId="55" fillId="6" borderId="67" xfId="6" applyNumberFormat="1" applyFont="1" applyFill="1" applyBorder="1" applyAlignment="1">
      <alignment horizontal="center" vertical="center" wrapText="1"/>
    </xf>
    <xf numFmtId="167" fontId="56" fillId="2" borderId="67" xfId="6" applyNumberFormat="1" applyFont="1" applyFill="1" applyBorder="1" applyAlignment="1">
      <alignment horizontal="center" vertical="center" wrapText="1"/>
    </xf>
    <xf numFmtId="167" fontId="56" fillId="8" borderId="67" xfId="6" applyNumberFormat="1" applyFont="1" applyFill="1" applyBorder="1" applyAlignment="1">
      <alignment horizontal="center" vertical="center" wrapText="1"/>
    </xf>
    <xf numFmtId="167" fontId="56" fillId="0" borderId="67" xfId="8" applyNumberFormat="1" applyFont="1" applyBorder="1" applyAlignment="1">
      <alignment horizontal="center" vertical="center"/>
    </xf>
    <xf numFmtId="167" fontId="56" fillId="0" borderId="70" xfId="6" applyNumberFormat="1" applyFont="1" applyBorder="1" applyAlignment="1">
      <alignment horizontal="center" vertical="center" wrapText="1"/>
    </xf>
    <xf numFmtId="167" fontId="56" fillId="0" borderId="71" xfId="6" applyNumberFormat="1" applyFont="1" applyBorder="1" applyAlignment="1">
      <alignment horizontal="center" vertical="center" wrapText="1"/>
    </xf>
    <xf numFmtId="167" fontId="55" fillId="6" borderId="59" xfId="6" applyNumberFormat="1" applyFont="1" applyFill="1" applyBorder="1" applyAlignment="1">
      <alignment horizontal="center" vertical="center" wrapText="1"/>
    </xf>
    <xf numFmtId="167" fontId="57" fillId="0" borderId="67" xfId="0" applyNumberFormat="1" applyFont="1" applyBorder="1" applyAlignment="1">
      <alignment horizontal="center" vertical="center"/>
    </xf>
    <xf numFmtId="167" fontId="56" fillId="0" borderId="61" xfId="6" applyNumberFormat="1" applyFont="1" applyBorder="1" applyAlignment="1">
      <alignment horizontal="center" vertical="center" wrapText="1"/>
    </xf>
    <xf numFmtId="167" fontId="59" fillId="6" borderId="67" xfId="0" applyNumberFormat="1" applyFont="1" applyFill="1" applyBorder="1" applyAlignment="1">
      <alignment horizontal="center" vertical="center" wrapText="1"/>
    </xf>
    <xf numFmtId="167" fontId="54" fillId="0" borderId="0" xfId="0" applyNumberFormat="1" applyFont="1" applyAlignment="1">
      <alignment horizontal="center" wrapText="1"/>
    </xf>
    <xf numFmtId="167" fontId="59" fillId="9" borderId="67" xfId="0" applyNumberFormat="1" applyFont="1" applyFill="1" applyBorder="1" applyAlignment="1">
      <alignment horizontal="center" vertical="center" wrapText="1"/>
    </xf>
    <xf numFmtId="167" fontId="58" fillId="0" borderId="19" xfId="0" applyNumberFormat="1" applyFont="1" applyBorder="1" applyAlignment="1">
      <alignment horizontal="center" vertical="center" wrapText="1"/>
    </xf>
    <xf numFmtId="0" fontId="22" fillId="0" borderId="67" xfId="6" applyFont="1" applyFill="1" applyBorder="1" applyAlignment="1">
      <alignment horizontal="center" vertical="center"/>
    </xf>
    <xf numFmtId="0" fontId="19" fillId="0" borderId="67" xfId="0" applyFont="1" applyBorder="1" applyAlignment="1">
      <alignment horizontal="left" vertical="center"/>
    </xf>
    <xf numFmtId="0" fontId="19" fillId="0" borderId="29" xfId="0" applyFont="1" applyBorder="1" applyAlignment="1">
      <alignment horizontal="center" vertical="center"/>
    </xf>
    <xf numFmtId="0" fontId="19" fillId="0" borderId="1" xfId="6" applyFont="1" applyBorder="1" applyAlignment="1">
      <alignment horizontal="center" vertical="center" wrapText="1"/>
    </xf>
    <xf numFmtId="0" fontId="19" fillId="0" borderId="1" xfId="0" applyFont="1" applyFill="1" applyBorder="1" applyAlignment="1">
      <alignment horizontal="center" vertical="center" wrapText="1"/>
    </xf>
    <xf numFmtId="0" fontId="39" fillId="0" borderId="31" xfId="6" applyFont="1" applyFill="1" applyBorder="1" applyAlignment="1">
      <alignment horizontal="center" vertical="center" wrapText="1"/>
    </xf>
    <xf numFmtId="0" fontId="39" fillId="0" borderId="34" xfId="6" applyFont="1" applyFill="1" applyBorder="1" applyAlignment="1">
      <alignment horizontal="center" vertical="center" wrapText="1"/>
    </xf>
    <xf numFmtId="0" fontId="19" fillId="0" borderId="1" xfId="6" applyFont="1" applyFill="1" applyBorder="1" applyAlignment="1">
      <alignment horizontal="left" vertical="center" wrapText="1"/>
    </xf>
    <xf numFmtId="0" fontId="19" fillId="6" borderId="29" xfId="6" applyFont="1" applyFill="1" applyBorder="1" applyAlignment="1">
      <alignment horizontal="center" vertical="center" wrapText="1"/>
    </xf>
    <xf numFmtId="0" fontId="19" fillId="0" borderId="32" xfId="6" applyFont="1" applyBorder="1" applyAlignment="1">
      <alignment horizontal="center" vertical="center" wrapText="1"/>
    </xf>
    <xf numFmtId="0" fontId="19" fillId="0" borderId="28" xfId="6" applyFont="1" applyBorder="1" applyAlignment="1">
      <alignment horizontal="center" vertical="center" wrapText="1"/>
    </xf>
    <xf numFmtId="0" fontId="19" fillId="0" borderId="28" xfId="0" applyFont="1" applyBorder="1" applyAlignment="1">
      <alignment vertical="center" wrapText="1"/>
    </xf>
    <xf numFmtId="0" fontId="19" fillId="0" borderId="33" xfId="6" applyFont="1" applyBorder="1" applyAlignment="1">
      <alignment horizontal="center" vertical="center" wrapText="1"/>
    </xf>
    <xf numFmtId="1" fontId="19" fillId="0" borderId="29" xfId="0" applyNumberFormat="1" applyFont="1" applyBorder="1" applyAlignment="1">
      <alignment horizontal="center" vertical="center" wrapText="1"/>
    </xf>
    <xf numFmtId="0" fontId="19" fillId="0" borderId="32" xfId="0" applyFont="1" applyBorder="1" applyAlignment="1">
      <alignment horizontal="center" vertical="center" wrapText="1"/>
    </xf>
    <xf numFmtId="0" fontId="19" fillId="0" borderId="7" xfId="6" applyFont="1" applyBorder="1" applyAlignment="1">
      <alignment horizontal="center" vertical="center" wrapText="1"/>
    </xf>
    <xf numFmtId="0" fontId="19" fillId="0" borderId="32" xfId="6" applyFont="1" applyFill="1" applyBorder="1" applyAlignment="1">
      <alignment horizontal="center" vertical="center" wrapText="1"/>
    </xf>
    <xf numFmtId="0" fontId="19" fillId="0" borderId="32" xfId="0" applyFont="1" applyFill="1" applyBorder="1" applyAlignment="1">
      <alignment horizontal="center" vertical="center"/>
    </xf>
    <xf numFmtId="0" fontId="19" fillId="0" borderId="28" xfId="6" applyFont="1" applyFill="1" applyBorder="1" applyAlignment="1">
      <alignment horizontal="center" vertical="center" wrapText="1"/>
    </xf>
    <xf numFmtId="0" fontId="19" fillId="0" borderId="33" xfId="6" applyFont="1" applyFill="1" applyBorder="1" applyAlignment="1">
      <alignment horizontal="center" vertical="center" wrapText="1"/>
    </xf>
    <xf numFmtId="49" fontId="19" fillId="0" borderId="29" xfId="6" applyNumberFormat="1" applyFont="1" applyBorder="1" applyAlignment="1">
      <alignment horizontal="center" vertical="center" wrapText="1"/>
    </xf>
    <xf numFmtId="0" fontId="19" fillId="0" borderId="4" xfId="6" applyFont="1" applyBorder="1" applyAlignment="1">
      <alignment horizontal="center" vertical="center" wrapText="1"/>
    </xf>
    <xf numFmtId="0" fontId="19" fillId="0" borderId="2" xfId="6" applyFont="1" applyBorder="1" applyAlignment="1">
      <alignment horizontal="center" vertical="center" wrapText="1"/>
    </xf>
    <xf numFmtId="0" fontId="19" fillId="0" borderId="5" xfId="6" applyFont="1" applyFill="1" applyBorder="1" applyAlignment="1">
      <alignment horizontal="center" vertical="center" wrapText="1"/>
    </xf>
    <xf numFmtId="0" fontId="19" fillId="0" borderId="19" xfId="6" applyFont="1" applyFill="1" applyBorder="1" applyAlignment="1">
      <alignment horizontal="center" vertical="center" wrapText="1"/>
    </xf>
    <xf numFmtId="0" fontId="19" fillId="0" borderId="24" xfId="6" applyFont="1" applyFill="1" applyBorder="1" applyAlignment="1">
      <alignment horizontal="center" vertical="center" wrapText="1"/>
    </xf>
    <xf numFmtId="0" fontId="26" fillId="0" borderId="32" xfId="0" applyFont="1" applyFill="1" applyBorder="1" applyAlignment="1">
      <alignment horizontal="center" vertical="center" wrapText="1"/>
    </xf>
    <xf numFmtId="1" fontId="19" fillId="0" borderId="32" xfId="0" applyNumberFormat="1" applyFont="1" applyBorder="1" applyAlignment="1">
      <alignment horizontal="center" vertical="center" wrapText="1"/>
    </xf>
    <xf numFmtId="0" fontId="19" fillId="0" borderId="45" xfId="6" applyFont="1" applyBorder="1" applyAlignment="1">
      <alignment horizontal="center" vertical="center" wrapText="1"/>
    </xf>
    <xf numFmtId="0" fontId="19" fillId="0" borderId="45" xfId="0" applyFont="1" applyBorder="1" applyAlignment="1">
      <alignment horizontal="center" vertical="center" wrapText="1"/>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57" fillId="6" borderId="29" xfId="0" applyFont="1" applyFill="1" applyBorder="1" applyAlignment="1">
      <alignment horizontal="center" vertical="center"/>
    </xf>
    <xf numFmtId="0" fontId="57" fillId="0" borderId="29" xfId="0" applyFont="1" applyBorder="1" applyAlignment="1">
      <alignment horizontal="left" vertical="center" wrapText="1"/>
    </xf>
    <xf numFmtId="0" fontId="57" fillId="0" borderId="29" xfId="0" applyFont="1" applyBorder="1" applyAlignment="1">
      <alignment horizontal="center" vertical="center"/>
    </xf>
    <xf numFmtId="0" fontId="57" fillId="6" borderId="67" xfId="6" applyFont="1" applyFill="1" applyBorder="1" applyAlignment="1">
      <alignment horizontal="center" vertical="center" wrapText="1"/>
    </xf>
    <xf numFmtId="0" fontId="57" fillId="0" borderId="67" xfId="0" applyFont="1" applyBorder="1" applyAlignment="1">
      <alignment horizontal="left" vertical="center" wrapText="1"/>
    </xf>
    <xf numFmtId="0" fontId="57" fillId="0" borderId="67" xfId="0" applyFont="1" applyBorder="1" applyAlignment="1">
      <alignment horizontal="center" vertical="center" wrapText="1"/>
    </xf>
    <xf numFmtId="0" fontId="26" fillId="0" borderId="67" xfId="6" applyFont="1" applyBorder="1" applyAlignment="1">
      <alignment horizontal="center" vertical="center" wrapText="1"/>
    </xf>
    <xf numFmtId="0" fontId="19" fillId="0" borderId="67" xfId="4" applyNumberFormat="1" applyFont="1" applyFill="1" applyBorder="1" applyAlignment="1" applyProtection="1">
      <alignment horizontal="center" vertical="center" wrapText="1"/>
    </xf>
    <xf numFmtId="0" fontId="19" fillId="0" borderId="67" xfId="0" applyFont="1" applyFill="1" applyBorder="1" applyAlignment="1">
      <alignment horizontal="center" vertical="center"/>
    </xf>
    <xf numFmtId="0" fontId="19" fillId="6" borderId="67" xfId="6" applyFont="1" applyFill="1" applyBorder="1" applyAlignment="1">
      <alignment horizontal="center" vertical="center" wrapText="1"/>
    </xf>
    <xf numFmtId="1" fontId="19" fillId="0" borderId="67" xfId="0" applyNumberFormat="1" applyFont="1" applyBorder="1" applyAlignment="1">
      <alignment horizontal="center" vertical="center" wrapText="1"/>
    </xf>
    <xf numFmtId="0" fontId="19" fillId="0" borderId="67" xfId="6" applyFont="1" applyFill="1" applyBorder="1" applyAlignment="1">
      <alignment horizontal="center" vertical="center" wrapText="1"/>
    </xf>
    <xf numFmtId="49" fontId="19" fillId="0" borderId="67" xfId="6" applyNumberFormat="1" applyFont="1" applyBorder="1" applyAlignment="1">
      <alignment horizontal="center" vertical="center" wrapText="1"/>
    </xf>
    <xf numFmtId="0" fontId="26" fillId="0" borderId="67" xfId="0" applyFont="1" applyFill="1" applyBorder="1" applyAlignment="1">
      <alignment horizontal="center" vertical="center" wrapText="1"/>
    </xf>
    <xf numFmtId="0" fontId="19" fillId="0" borderId="47" xfId="6" applyFont="1" applyFill="1" applyBorder="1" applyAlignment="1">
      <alignment horizontal="center" vertical="center" wrapText="1"/>
    </xf>
    <xf numFmtId="0" fontId="47" fillId="0" borderId="1" xfId="6" applyFont="1" applyFill="1" applyBorder="1" applyAlignment="1">
      <alignment horizontal="left" vertical="center" wrapText="1"/>
    </xf>
    <xf numFmtId="0" fontId="19" fillId="0" borderId="67" xfId="6" applyNumberFormat="1" applyFont="1" applyFill="1" applyBorder="1" applyAlignment="1">
      <alignment horizontal="center" vertical="center" wrapText="1"/>
    </xf>
    <xf numFmtId="49" fontId="19" fillId="0" borderId="1" xfId="6" applyNumberFormat="1" applyFont="1" applyFill="1" applyBorder="1" applyAlignment="1">
      <alignment horizontal="left" vertical="center" wrapText="1"/>
    </xf>
    <xf numFmtId="4" fontId="47" fillId="0" borderId="1" xfId="6" applyNumberFormat="1" applyFont="1" applyFill="1" applyBorder="1" applyAlignment="1">
      <alignment horizontal="left" vertical="center" wrapText="1"/>
    </xf>
    <xf numFmtId="172" fontId="19" fillId="0" borderId="1" xfId="6" applyNumberFormat="1" applyFont="1" applyFill="1" applyBorder="1" applyAlignment="1">
      <alignment horizontal="left" vertical="center" wrapText="1"/>
    </xf>
    <xf numFmtId="167" fontId="19" fillId="0" borderId="1" xfId="6" applyNumberFormat="1" applyFont="1" applyFill="1" applyBorder="1" applyAlignment="1">
      <alignment horizontal="left" vertical="center" wrapText="1"/>
    </xf>
    <xf numFmtId="167" fontId="19" fillId="0" borderId="29" xfId="6" applyNumberFormat="1" applyFont="1" applyFill="1" applyBorder="1" applyAlignment="1">
      <alignment horizontal="left" vertical="center" wrapText="1"/>
    </xf>
    <xf numFmtId="0" fontId="39" fillId="0" borderId="1" xfId="6" applyFont="1" applyFill="1" applyBorder="1" applyAlignment="1">
      <alignment horizontal="center" vertical="center" wrapText="1"/>
    </xf>
    <xf numFmtId="167" fontId="39" fillId="0" borderId="1" xfId="6" applyNumberFormat="1" applyFont="1" applyFill="1" applyBorder="1" applyAlignment="1">
      <alignment horizontal="center" vertical="center" wrapText="1"/>
    </xf>
    <xf numFmtId="0" fontId="39" fillId="0" borderId="1" xfId="6" applyNumberFormat="1" applyFont="1" applyFill="1" applyBorder="1" applyAlignment="1">
      <alignment horizontal="center" vertical="center" wrapText="1"/>
    </xf>
    <xf numFmtId="0" fontId="39" fillId="0" borderId="1" xfId="6" applyFont="1" applyFill="1" applyBorder="1" applyAlignment="1">
      <alignment horizontal="center" vertical="center"/>
    </xf>
    <xf numFmtId="4" fontId="39" fillId="0" borderId="1" xfId="6" applyNumberFormat="1" applyFont="1" applyFill="1" applyBorder="1" applyAlignment="1">
      <alignment horizontal="left" vertical="center" wrapText="1"/>
    </xf>
    <xf numFmtId="0" fontId="39" fillId="8" borderId="1" xfId="6" applyNumberFormat="1" applyFont="1" applyFill="1" applyBorder="1" applyAlignment="1">
      <alignment horizontal="center" vertical="center" wrapText="1"/>
    </xf>
    <xf numFmtId="172" fontId="39" fillId="0" borderId="1" xfId="6" applyNumberFormat="1" applyFont="1" applyFill="1" applyBorder="1" applyAlignment="1">
      <alignment horizontal="left" vertical="center" wrapText="1"/>
    </xf>
    <xf numFmtId="167" fontId="39" fillId="0" borderId="1" xfId="6" applyNumberFormat="1" applyFont="1" applyFill="1" applyBorder="1" applyAlignment="1">
      <alignment horizontal="left" vertical="center" wrapText="1"/>
    </xf>
    <xf numFmtId="0" fontId="39" fillId="0" borderId="1" xfId="6" applyNumberFormat="1" applyFont="1" applyFill="1" applyBorder="1" applyAlignment="1">
      <alignment horizontal="center" vertical="center"/>
    </xf>
    <xf numFmtId="4" fontId="64" fillId="0" borderId="1" xfId="6" applyNumberFormat="1" applyFont="1" applyFill="1" applyBorder="1" applyAlignment="1">
      <alignment horizontal="left" vertical="center" wrapText="1"/>
    </xf>
    <xf numFmtId="167" fontId="39" fillId="0" borderId="1" xfId="0" applyNumberFormat="1" applyFont="1" applyFill="1" applyBorder="1" applyAlignment="1">
      <alignment horizontal="center" vertical="center"/>
    </xf>
    <xf numFmtId="0" fontId="39" fillId="0" borderId="1" xfId="0" applyNumberFormat="1" applyFont="1" applyBorder="1" applyAlignment="1">
      <alignment horizontal="center" vertical="center" wrapText="1"/>
    </xf>
    <xf numFmtId="0" fontId="39" fillId="2" borderId="1" xfId="0" applyNumberFormat="1" applyFont="1" applyFill="1" applyBorder="1" applyAlignment="1" applyProtection="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horizontal="center" vertical="center"/>
    </xf>
    <xf numFmtId="167" fontId="39" fillId="0" borderId="1" xfId="0" applyNumberFormat="1" applyFont="1" applyBorder="1" applyAlignment="1">
      <alignment horizontal="center" vertical="center"/>
    </xf>
    <xf numFmtId="0" fontId="39" fillId="0" borderId="16" xfId="6" applyFont="1" applyFill="1" applyBorder="1" applyAlignment="1">
      <alignment horizontal="center" vertical="center" wrapText="1"/>
    </xf>
    <xf numFmtId="0" fontId="39" fillId="0" borderId="1" xfId="0" applyFont="1" applyFill="1" applyBorder="1" applyAlignment="1">
      <alignment horizontal="center" vertical="center"/>
    </xf>
    <xf numFmtId="167" fontId="39" fillId="0" borderId="16" xfId="0" applyNumberFormat="1" applyFont="1" applyFill="1" applyBorder="1" applyAlignment="1">
      <alignment horizontal="center" vertical="center"/>
    </xf>
    <xf numFmtId="0" fontId="39" fillId="0" borderId="1" xfId="0" applyNumberFormat="1" applyFont="1" applyFill="1" applyBorder="1" applyAlignment="1">
      <alignment horizontal="center" vertical="center" wrapText="1"/>
    </xf>
    <xf numFmtId="0" fontId="39" fillId="0" borderId="29" xfId="6" applyFont="1" applyFill="1" applyBorder="1" applyAlignment="1">
      <alignment vertical="center" wrapText="1"/>
    </xf>
    <xf numFmtId="4" fontId="64" fillId="0" borderId="29" xfId="6" applyNumberFormat="1" applyFont="1" applyFill="1" applyBorder="1" applyAlignment="1">
      <alignment vertical="center" wrapText="1"/>
    </xf>
    <xf numFmtId="167" fontId="39" fillId="0" borderId="29" xfId="6" applyNumberFormat="1" applyFont="1" applyBorder="1" applyAlignment="1">
      <alignment horizontal="center" vertical="center" wrapText="1"/>
    </xf>
    <xf numFmtId="4" fontId="39" fillId="0" borderId="29" xfId="6" applyNumberFormat="1" applyFont="1" applyBorder="1" applyAlignment="1">
      <alignment horizontal="left" vertical="center" wrapText="1"/>
    </xf>
    <xf numFmtId="4" fontId="64" fillId="0" borderId="29" xfId="6" applyNumberFormat="1" applyFont="1" applyBorder="1" applyAlignment="1">
      <alignment horizontal="left" vertical="center" wrapText="1"/>
    </xf>
    <xf numFmtId="0" fontId="57" fillId="0" borderId="1" xfId="0" applyFont="1" applyFill="1" applyBorder="1" applyAlignment="1">
      <alignment horizontal="center" vertical="center" wrapText="1"/>
    </xf>
    <xf numFmtId="0" fontId="57" fillId="0" borderId="1" xfId="0" applyFont="1" applyBorder="1" applyAlignment="1">
      <alignment horizontal="center" vertical="center" wrapText="1"/>
    </xf>
    <xf numFmtId="0" fontId="57" fillId="0" borderId="1" xfId="6" applyFont="1" applyFill="1" applyBorder="1" applyAlignment="1">
      <alignment horizontal="center" vertical="center" wrapText="1"/>
    </xf>
    <xf numFmtId="0" fontId="57" fillId="0" borderId="1" xfId="0" applyNumberFormat="1" applyFont="1" applyBorder="1" applyAlignment="1">
      <alignment horizontal="center" vertical="center" wrapText="1"/>
    </xf>
    <xf numFmtId="0" fontId="57" fillId="0" borderId="1" xfId="0" applyFont="1" applyBorder="1" applyAlignment="1">
      <alignment horizontal="center" vertical="center"/>
    </xf>
    <xf numFmtId="0" fontId="57" fillId="0" borderId="1" xfId="0" applyFont="1" applyBorder="1" applyAlignment="1">
      <alignment horizontal="left" vertical="center"/>
    </xf>
    <xf numFmtId="0" fontId="57" fillId="0" borderId="1" xfId="0" applyNumberFormat="1" applyFont="1" applyFill="1" applyBorder="1" applyAlignment="1">
      <alignment horizontal="center" vertical="center" wrapText="1"/>
    </xf>
    <xf numFmtId="0" fontId="57" fillId="0" borderId="1" xfId="0" applyFont="1" applyBorder="1" applyAlignment="1">
      <alignment horizontal="left" vertical="center" wrapText="1"/>
    </xf>
    <xf numFmtId="0" fontId="57" fillId="0" borderId="1" xfId="0" applyNumberFormat="1" applyFont="1" applyFill="1" applyBorder="1" applyAlignment="1">
      <alignment horizontal="center" vertical="center"/>
    </xf>
    <xf numFmtId="0" fontId="57" fillId="0" borderId="1" xfId="0" applyNumberFormat="1" applyFont="1" applyBorder="1" applyAlignment="1">
      <alignment horizontal="center" vertical="center"/>
    </xf>
    <xf numFmtId="0" fontId="57" fillId="0" borderId="1" xfId="0" applyNumberFormat="1" applyFont="1" applyBorder="1" applyAlignment="1">
      <alignment horizontal="left" vertical="center"/>
    </xf>
    <xf numFmtId="0" fontId="57" fillId="0" borderId="1" xfId="0" applyNumberFormat="1" applyFont="1" applyBorder="1" applyAlignment="1">
      <alignment horizontal="left" vertical="center" wrapText="1"/>
    </xf>
    <xf numFmtId="0" fontId="57" fillId="0" borderId="29" xfId="0" applyNumberFormat="1" applyFont="1" applyFill="1" applyBorder="1" applyAlignment="1">
      <alignment horizontal="center" vertical="center"/>
    </xf>
    <xf numFmtId="0" fontId="57" fillId="0" borderId="32" xfId="0" applyNumberFormat="1" applyFont="1" applyFill="1" applyBorder="1" applyAlignment="1">
      <alignment horizontal="center" vertical="center" wrapText="1"/>
    </xf>
    <xf numFmtId="0" fontId="57" fillId="0" borderId="29" xfId="0" applyNumberFormat="1" applyFont="1" applyFill="1" applyBorder="1" applyAlignment="1">
      <alignment vertical="center"/>
    </xf>
    <xf numFmtId="0" fontId="57" fillId="0" borderId="29" xfId="0" applyNumberFormat="1" applyFont="1" applyBorder="1" applyAlignment="1">
      <alignment horizontal="center" vertical="center"/>
    </xf>
    <xf numFmtId="0" fontId="57" fillId="0" borderId="32" xfId="0" applyNumberFormat="1" applyFont="1" applyBorder="1" applyAlignment="1">
      <alignment horizontal="center" vertical="center" wrapText="1"/>
    </xf>
    <xf numFmtId="0" fontId="57" fillId="0" borderId="29" xfId="0" applyNumberFormat="1" applyFont="1" applyBorder="1" applyAlignment="1">
      <alignment vertical="center"/>
    </xf>
    <xf numFmtId="0" fontId="57" fillId="0" borderId="1" xfId="6" applyFont="1" applyFill="1" applyBorder="1" applyAlignment="1">
      <alignment horizontal="center" vertical="center"/>
    </xf>
    <xf numFmtId="0" fontId="57" fillId="0" borderId="47" xfId="6" applyFont="1" applyFill="1" applyBorder="1" applyAlignment="1">
      <alignment horizontal="center" vertical="center" wrapText="1"/>
    </xf>
    <xf numFmtId="177" fontId="57" fillId="2" borderId="47" xfId="29" applyNumberFormat="1" applyFont="1" applyFill="1" applyBorder="1" applyAlignment="1">
      <alignment horizontal="center" vertical="center"/>
    </xf>
    <xf numFmtId="0" fontId="57" fillId="0" borderId="29" xfId="6" applyFont="1" applyFill="1" applyBorder="1" applyAlignment="1">
      <alignment horizontal="center" vertical="center" wrapText="1"/>
    </xf>
    <xf numFmtId="0" fontId="57" fillId="0" borderId="29" xfId="6" applyFont="1" applyBorder="1" applyAlignment="1">
      <alignment horizontal="center" vertical="center" wrapText="1"/>
    </xf>
    <xf numFmtId="167" fontId="26" fillId="0" borderId="67" xfId="0" applyNumberFormat="1" applyFont="1" applyBorder="1" applyAlignment="1">
      <alignment horizontal="center" vertical="center" wrapText="1"/>
    </xf>
    <xf numFmtId="0" fontId="39" fillId="6" borderId="67" xfId="0" applyFont="1" applyFill="1" applyBorder="1" applyAlignment="1">
      <alignment horizontal="center" vertical="center" wrapText="1"/>
    </xf>
    <xf numFmtId="0" fontId="19" fillId="6" borderId="1" xfId="6" applyFont="1" applyFill="1" applyBorder="1" applyAlignment="1">
      <alignment horizontal="center" vertical="center"/>
    </xf>
    <xf numFmtId="0" fontId="19" fillId="0" borderId="38" xfId="6" applyFont="1" applyBorder="1" applyAlignment="1">
      <alignment horizontal="center" vertical="center" wrapText="1"/>
    </xf>
    <xf numFmtId="0" fontId="19" fillId="0" borderId="38" xfId="6" applyFont="1" applyFill="1" applyBorder="1" applyAlignment="1">
      <alignment horizontal="center" vertical="center" wrapText="1"/>
    </xf>
    <xf numFmtId="0" fontId="35" fillId="0" borderId="19" xfId="0" applyFont="1" applyBorder="1" applyAlignment="1">
      <alignment vertical="center"/>
    </xf>
    <xf numFmtId="167" fontId="35" fillId="0" borderId="19" xfId="0" applyNumberFormat="1" applyFont="1" applyBorder="1" applyAlignment="1">
      <alignment horizontal="center" vertical="center"/>
    </xf>
    <xf numFmtId="178" fontId="35" fillId="0" borderId="19" xfId="0" applyNumberFormat="1" applyFont="1" applyBorder="1" applyAlignment="1">
      <alignment horizontal="center" vertical="center"/>
    </xf>
    <xf numFmtId="173" fontId="58" fillId="0" borderId="67" xfId="0" applyNumberFormat="1" applyFont="1" applyBorder="1" applyAlignment="1">
      <alignment horizontal="center" vertical="center" wrapText="1"/>
    </xf>
    <xf numFmtId="0" fontId="19" fillId="0" borderId="65" xfId="6" applyFont="1" applyFill="1" applyBorder="1" applyAlignment="1">
      <alignment horizontal="center" vertical="center" wrapText="1"/>
    </xf>
    <xf numFmtId="0" fontId="19" fillId="0" borderId="67" xfId="6" applyNumberFormat="1" applyFont="1" applyFill="1" applyBorder="1" applyAlignment="1">
      <alignment horizontal="center" vertical="center"/>
    </xf>
    <xf numFmtId="0" fontId="19" fillId="0" borderId="67" xfId="6" applyFont="1" applyFill="1" applyBorder="1" applyAlignment="1">
      <alignment horizontal="center" vertical="center"/>
    </xf>
    <xf numFmtId="4" fontId="19" fillId="0" borderId="67" xfId="6" applyNumberFormat="1" applyFont="1" applyFill="1" applyBorder="1" applyAlignment="1">
      <alignment horizontal="left" vertical="center" wrapText="1"/>
    </xf>
    <xf numFmtId="0" fontId="57" fillId="0" borderId="46" xfId="6" applyFont="1" applyFill="1" applyBorder="1" applyAlignment="1">
      <alignment horizontal="center" vertical="center" wrapText="1"/>
    </xf>
    <xf numFmtId="0" fontId="57" fillId="0" borderId="66" xfId="6" applyFont="1" applyFill="1" applyBorder="1" applyAlignment="1">
      <alignment horizontal="center" vertical="center" wrapText="1"/>
    </xf>
    <xf numFmtId="167" fontId="57" fillId="0" borderId="1" xfId="6" applyNumberFormat="1" applyFont="1" applyFill="1" applyBorder="1" applyAlignment="1">
      <alignment horizontal="center" vertical="center" wrapText="1"/>
    </xf>
    <xf numFmtId="167" fontId="57" fillId="0" borderId="47" xfId="6" applyNumberFormat="1" applyFont="1" applyFill="1" applyBorder="1" applyAlignment="1">
      <alignment horizontal="center" vertical="center" wrapText="1"/>
    </xf>
    <xf numFmtId="167" fontId="57" fillId="0" borderId="29" xfId="6" applyNumberFormat="1" applyFont="1" applyFill="1" applyBorder="1" applyAlignment="1">
      <alignment horizontal="center" vertical="center" wrapText="1"/>
    </xf>
    <xf numFmtId="167" fontId="57" fillId="0" borderId="67" xfId="6" applyNumberFormat="1" applyFont="1" applyFill="1" applyBorder="1" applyAlignment="1">
      <alignment horizontal="center" vertical="center" wrapText="1"/>
    </xf>
    <xf numFmtId="0" fontId="57" fillId="0" borderId="67" xfId="6" applyFont="1" applyBorder="1" applyAlignment="1">
      <alignment horizontal="center" vertical="center" wrapText="1"/>
    </xf>
    <xf numFmtId="0" fontId="18" fillId="0" borderId="67" xfId="6" applyFont="1" applyBorder="1" applyAlignment="1">
      <alignment horizontal="center" vertical="center" wrapText="1"/>
    </xf>
    <xf numFmtId="0" fontId="39" fillId="0" borderId="29" xfId="6" applyFont="1" applyBorder="1" applyAlignment="1">
      <alignment horizontal="center" vertical="center" wrapText="1"/>
    </xf>
    <xf numFmtId="0" fontId="43" fillId="0" borderId="19" xfId="0" applyFont="1" applyBorder="1" applyAlignment="1">
      <alignment horizontal="center" vertical="center" wrapText="1"/>
    </xf>
    <xf numFmtId="174" fontId="44" fillId="0" borderId="19" xfId="6" applyNumberFormat="1" applyFont="1" applyBorder="1" applyAlignment="1">
      <alignment horizontal="center" vertical="center" wrapText="1"/>
    </xf>
    <xf numFmtId="167" fontId="35" fillId="0" borderId="67" xfId="6" applyNumberFormat="1" applyFont="1" applyBorder="1" applyAlignment="1">
      <alignment horizontal="center" vertical="center" wrapText="1"/>
    </xf>
    <xf numFmtId="0" fontId="19" fillId="0" borderId="67" xfId="6" applyFont="1" applyBorder="1" applyAlignment="1">
      <alignment horizontal="center" vertical="center" wrapText="1"/>
    </xf>
    <xf numFmtId="0" fontId="19" fillId="0" borderId="67" xfId="0" applyFont="1" applyBorder="1" applyAlignment="1">
      <alignment horizontal="center" vertical="center"/>
    </xf>
    <xf numFmtId="0" fontId="19" fillId="0" borderId="67" xfId="0" applyFont="1" applyBorder="1" applyAlignment="1">
      <alignment horizontal="center" vertical="center" wrapText="1"/>
    </xf>
    <xf numFmtId="0" fontId="18" fillId="0" borderId="29" xfId="6" applyFont="1" applyBorder="1" applyAlignment="1">
      <alignment horizontal="center" vertical="center" wrapText="1"/>
    </xf>
    <xf numFmtId="0" fontId="18" fillId="0" borderId="1" xfId="6" applyFont="1" applyFill="1" applyBorder="1" applyAlignment="1">
      <alignment horizontal="center" vertical="center" wrapText="1"/>
    </xf>
    <xf numFmtId="0" fontId="39" fillId="0" borderId="29" xfId="6" applyFont="1" applyBorder="1" applyAlignment="1">
      <alignment horizontal="center" vertical="center" wrapText="1"/>
    </xf>
    <xf numFmtId="0" fontId="18" fillId="0" borderId="67" xfId="6" applyFont="1" applyBorder="1" applyAlignment="1">
      <alignment horizontal="center" vertical="center" wrapText="1"/>
    </xf>
    <xf numFmtId="0" fontId="10" fillId="0" borderId="1" xfId="6" applyFont="1" applyFill="1" applyBorder="1" applyAlignment="1">
      <alignment horizontal="left" vertical="center" wrapText="1"/>
    </xf>
    <xf numFmtId="0" fontId="43" fillId="0" borderId="19" xfId="0" applyFont="1" applyBorder="1" applyAlignment="1">
      <alignment horizontal="center" vertical="center" wrapText="1"/>
    </xf>
    <xf numFmtId="0" fontId="38" fillId="6" borderId="67" xfId="6" applyFont="1" applyFill="1" applyBorder="1" applyAlignment="1">
      <alignment horizontal="center" vertical="center" wrapText="1"/>
    </xf>
    <xf numFmtId="167" fontId="35" fillId="0" borderId="67" xfId="6" applyNumberFormat="1" applyFont="1" applyBorder="1" applyAlignment="1">
      <alignment horizontal="center" vertical="center" wrapText="1"/>
    </xf>
    <xf numFmtId="0" fontId="42" fillId="0" borderId="19" xfId="6" applyFont="1" applyBorder="1" applyAlignment="1">
      <alignment horizontal="left" vertical="center" wrapText="1"/>
    </xf>
    <xf numFmtId="0" fontId="42" fillId="0" borderId="19" xfId="6" applyFont="1" applyBorder="1" applyAlignment="1">
      <alignment horizontal="center" vertical="center" wrapText="1"/>
    </xf>
    <xf numFmtId="0" fontId="42" fillId="0" borderId="19" xfId="2" applyFont="1" applyBorder="1" applyAlignment="1">
      <alignment horizontal="center" vertical="center" wrapText="1"/>
    </xf>
    <xf numFmtId="174" fontId="42" fillId="0" borderId="19" xfId="6" applyNumberFormat="1" applyFont="1" applyBorder="1" applyAlignment="1">
      <alignment horizontal="center" vertical="center" wrapText="1"/>
    </xf>
    <xf numFmtId="0" fontId="42" fillId="10" borderId="19" xfId="6" applyFont="1" applyFill="1" applyBorder="1" applyAlignment="1">
      <alignment horizontal="center" vertical="center" wrapText="1"/>
    </xf>
    <xf numFmtId="174" fontId="42" fillId="10" borderId="19" xfId="6" applyNumberFormat="1" applyFont="1" applyFill="1" applyBorder="1" applyAlignment="1">
      <alignment horizontal="center" vertical="center" wrapText="1"/>
    </xf>
    <xf numFmtId="0" fontId="42" fillId="0" borderId="21" xfId="6" applyFont="1" applyBorder="1" applyAlignment="1">
      <alignment horizontal="left" vertical="center" wrapText="1"/>
    </xf>
    <xf numFmtId="0" fontId="42" fillId="0" borderId="17" xfId="6" applyFont="1" applyBorder="1" applyAlignment="1">
      <alignment horizontal="center" vertical="center" wrapText="1"/>
    </xf>
    <xf numFmtId="0" fontId="19" fillId="0" borderId="67" xfId="6" applyFont="1" applyFill="1" applyBorder="1" applyAlignment="1">
      <alignment horizontal="left" vertical="center"/>
    </xf>
    <xf numFmtId="0" fontId="42" fillId="0" borderId="19" xfId="0" applyFont="1" applyBorder="1" applyAlignment="1">
      <alignment horizontal="center" vertical="center" wrapText="1"/>
    </xf>
    <xf numFmtId="0" fontId="42" fillId="0" borderId="21" xfId="6" applyFont="1" applyBorder="1" applyAlignment="1">
      <alignment horizontal="center" vertical="center" wrapText="1"/>
    </xf>
    <xf numFmtId="0" fontId="42" fillId="0" borderId="21" xfId="0" applyFont="1" applyBorder="1" applyAlignment="1">
      <alignment horizontal="center" vertical="center" wrapText="1"/>
    </xf>
    <xf numFmtId="0" fontId="44" fillId="0" borderId="19" xfId="0" applyFont="1" applyBorder="1" applyAlignment="1">
      <alignment wrapText="1"/>
    </xf>
    <xf numFmtId="0" fontId="44" fillId="0" borderId="19" xfId="0" applyFont="1" applyBorder="1" applyAlignment="1">
      <alignment horizontal="center"/>
    </xf>
    <xf numFmtId="0" fontId="42" fillId="0" borderId="20" xfId="6" applyFont="1" applyBorder="1" applyAlignment="1">
      <alignment horizontal="left" vertical="center" wrapText="1"/>
    </xf>
    <xf numFmtId="0" fontId="42" fillId="0" borderId="20" xfId="6" applyFont="1" applyBorder="1" applyAlignment="1">
      <alignment horizontal="center" vertical="center" wrapText="1"/>
    </xf>
    <xf numFmtId="0" fontId="42" fillId="0" borderId="20" xfId="0" applyFont="1" applyBorder="1" applyAlignment="1">
      <alignment horizontal="center" vertical="center" wrapText="1"/>
    </xf>
    <xf numFmtId="175" fontId="42" fillId="0" borderId="19" xfId="6" applyNumberFormat="1" applyFont="1" applyBorder="1" applyAlignment="1">
      <alignment horizontal="center" vertical="center" wrapText="1"/>
    </xf>
    <xf numFmtId="175" fontId="42" fillId="0" borderId="21" xfId="6" applyNumberFormat="1" applyFont="1" applyBorder="1" applyAlignment="1">
      <alignment horizontal="center" vertical="center" wrapText="1"/>
    </xf>
    <xf numFmtId="175" fontId="44" fillId="0" borderId="19" xfId="0" applyNumberFormat="1" applyFont="1" applyBorder="1" applyAlignment="1">
      <alignment horizontal="center"/>
    </xf>
    <xf numFmtId="175" fontId="42" fillId="0" borderId="20" xfId="6" applyNumberFormat="1" applyFont="1" applyBorder="1" applyAlignment="1">
      <alignment horizontal="center" vertical="center" wrapText="1"/>
    </xf>
    <xf numFmtId="175" fontId="44" fillId="0" borderId="19" xfId="0" applyNumberFormat="1" applyFont="1" applyBorder="1" applyAlignment="1">
      <alignment horizontal="center" wrapText="1"/>
    </xf>
    <xf numFmtId="0" fontId="43" fillId="19" borderId="19" xfId="0" applyFont="1" applyFill="1" applyBorder="1" applyAlignment="1">
      <alignment horizontal="center" vertical="center"/>
    </xf>
    <xf numFmtId="0" fontId="43" fillId="0" borderId="19" xfId="0" applyFont="1" applyBorder="1" applyAlignment="1">
      <alignment horizontal="center" vertical="center"/>
    </xf>
    <xf numFmtId="0" fontId="43" fillId="0" borderId="19" xfId="0" applyFont="1" applyBorder="1" applyAlignment="1">
      <alignment horizontal="left" vertical="center"/>
    </xf>
    <xf numFmtId="0" fontId="65" fillId="0" borderId="19" xfId="0" applyFont="1" applyBorder="1" applyAlignment="1">
      <alignment horizontal="center" vertical="center"/>
    </xf>
    <xf numFmtId="174" fontId="43" fillId="0" borderId="19" xfId="0" applyNumberFormat="1" applyFont="1" applyBorder="1" applyAlignment="1">
      <alignment horizontal="center" vertical="center"/>
    </xf>
    <xf numFmtId="0" fontId="43" fillId="10" borderId="19" xfId="0" applyFont="1" applyFill="1" applyBorder="1" applyAlignment="1">
      <alignment horizontal="center" vertical="center"/>
    </xf>
    <xf numFmtId="0" fontId="21" fillId="12" borderId="1" xfId="0" applyFont="1" applyFill="1" applyBorder="1" applyAlignment="1">
      <alignment vertical="center" wrapText="1"/>
    </xf>
    <xf numFmtId="0" fontId="43" fillId="0" borderId="19" xfId="0" applyFont="1" applyBorder="1" applyAlignment="1">
      <alignment vertical="center" wrapText="1"/>
    </xf>
    <xf numFmtId="0" fontId="39" fillId="0" borderId="74" xfId="0" applyFont="1" applyBorder="1" applyAlignment="1">
      <alignment vertical="center" wrapText="1"/>
    </xf>
    <xf numFmtId="0" fontId="43" fillId="0" borderId="19" xfId="2" applyFont="1" applyBorder="1" applyAlignment="1">
      <alignment vertical="center" wrapText="1"/>
    </xf>
    <xf numFmtId="0" fontId="39" fillId="0" borderId="19" xfId="0" applyFont="1" applyBorder="1" applyAlignment="1">
      <alignment vertical="center" wrapText="1"/>
    </xf>
    <xf numFmtId="0" fontId="39" fillId="10" borderId="19" xfId="0" applyFont="1" applyFill="1" applyBorder="1" applyAlignment="1">
      <alignment vertical="center" wrapText="1"/>
    </xf>
    <xf numFmtId="0" fontId="0" fillId="0" borderId="0" xfId="0" applyAlignment="1">
      <alignment vertical="center"/>
    </xf>
    <xf numFmtId="0" fontId="39" fillId="10" borderId="19" xfId="0" applyFont="1" applyFill="1" applyBorder="1" applyAlignment="1">
      <alignment horizontal="center" vertical="center"/>
    </xf>
    <xf numFmtId="0" fontId="43" fillId="0" borderId="19" xfId="0" applyFont="1" applyBorder="1" applyAlignment="1">
      <alignment horizontal="left"/>
    </xf>
    <xf numFmtId="0" fontId="65" fillId="10" borderId="19" xfId="0" applyFont="1" applyFill="1" applyBorder="1" applyAlignment="1">
      <alignment horizontal="left" vertical="center"/>
    </xf>
    <xf numFmtId="0" fontId="39" fillId="0" borderId="19" xfId="0" applyFont="1" applyBorder="1" applyAlignment="1">
      <alignment horizontal="left"/>
    </xf>
    <xf numFmtId="0" fontId="39" fillId="10" borderId="19" xfId="0" applyFont="1" applyFill="1" applyBorder="1" applyAlignment="1">
      <alignment horizontal="left"/>
    </xf>
    <xf numFmtId="179" fontId="43" fillId="0" borderId="19" xfId="2" applyNumberFormat="1" applyFont="1" applyBorder="1" applyAlignment="1">
      <alignment horizontal="center" vertical="center" wrapText="1"/>
    </xf>
    <xf numFmtId="0" fontId="39" fillId="0" borderId="20" xfId="0" applyFont="1" applyBorder="1" applyAlignment="1">
      <alignment horizontal="center" vertical="center"/>
    </xf>
    <xf numFmtId="175" fontId="39" fillId="0" borderId="20" xfId="0" applyNumberFormat="1" applyFont="1" applyBorder="1" applyAlignment="1">
      <alignment horizontal="center" vertical="center"/>
    </xf>
    <xf numFmtId="176" fontId="39" fillId="0" borderId="20" xfId="0" applyNumberFormat="1" applyFont="1" applyBorder="1" applyAlignment="1">
      <alignment horizontal="center" vertical="center"/>
    </xf>
    <xf numFmtId="0" fontId="39" fillId="0" borderId="20" xfId="0" applyFont="1" applyBorder="1" applyAlignment="1">
      <alignment horizontal="center" vertical="center" wrapText="1"/>
    </xf>
    <xf numFmtId="175" fontId="39" fillId="0" borderId="19" xfId="0" applyNumberFormat="1" applyFont="1" applyBorder="1" applyAlignment="1">
      <alignment horizontal="center" vertical="center"/>
    </xf>
    <xf numFmtId="175" fontId="39" fillId="10" borderId="19" xfId="0" applyNumberFormat="1" applyFont="1" applyFill="1" applyBorder="1" applyAlignment="1">
      <alignment horizontal="center" vertical="center"/>
    </xf>
    <xf numFmtId="0" fontId="43" fillId="0" borderId="17" xfId="0" applyFont="1" applyBorder="1" applyAlignment="1">
      <alignment horizontal="center" vertical="center"/>
    </xf>
    <xf numFmtId="0" fontId="43" fillId="0" borderId="20" xfId="0" applyFont="1" applyBorder="1" applyAlignment="1">
      <alignment horizontal="center" vertical="center" wrapText="1"/>
    </xf>
    <xf numFmtId="0" fontId="0" fillId="0" borderId="67" xfId="0" applyBorder="1" applyAlignment="1">
      <alignment horizontal="center" vertical="center"/>
    </xf>
    <xf numFmtId="0" fontId="43" fillId="0" borderId="24" xfId="0" applyFont="1" applyBorder="1" applyAlignment="1">
      <alignment horizontal="left" vertical="center" wrapText="1"/>
    </xf>
    <xf numFmtId="0" fontId="39" fillId="0" borderId="24" xfId="0" applyFont="1" applyBorder="1" applyAlignment="1">
      <alignment horizontal="left" vertical="center" wrapText="1"/>
    </xf>
    <xf numFmtId="0" fontId="43" fillId="0" borderId="24" xfId="0" applyFont="1" applyBorder="1" applyAlignment="1">
      <alignment horizontal="center" vertical="center"/>
    </xf>
    <xf numFmtId="0" fontId="43" fillId="0" borderId="17" xfId="0" applyFont="1" applyBorder="1" applyAlignment="1">
      <alignment horizontal="left" vertical="center" wrapText="1"/>
    </xf>
    <xf numFmtId="0" fontId="43" fillId="0" borderId="17" xfId="0" applyFont="1" applyBorder="1" applyAlignment="1">
      <alignment horizontal="left" vertical="center"/>
    </xf>
    <xf numFmtId="180" fontId="43" fillId="0" borderId="17" xfId="0" applyNumberFormat="1" applyFont="1" applyBorder="1" applyAlignment="1">
      <alignment horizontal="left" vertical="center" wrapText="1"/>
    </xf>
    <xf numFmtId="0" fontId="43" fillId="0" borderId="17" xfId="0" applyFont="1" applyBorder="1" applyAlignment="1">
      <alignment horizontal="center" vertical="center" wrapText="1"/>
    </xf>
    <xf numFmtId="0" fontId="43" fillId="0" borderId="21" xfId="2" applyFont="1" applyBorder="1" applyAlignment="1">
      <alignment vertical="center" wrapText="1"/>
    </xf>
    <xf numFmtId="0" fontId="43" fillId="0" borderId="21" xfId="0" applyFont="1" applyBorder="1" applyAlignment="1">
      <alignment horizontal="center" vertical="center"/>
    </xf>
    <xf numFmtId="0" fontId="43" fillId="0" borderId="20" xfId="0" applyFont="1" applyBorder="1" applyAlignment="1">
      <alignment horizontal="center" vertical="center"/>
    </xf>
    <xf numFmtId="0" fontId="43" fillId="0" borderId="67" xfId="2" applyFont="1" applyBorder="1" applyAlignment="1">
      <alignment vertical="center" wrapText="1"/>
    </xf>
    <xf numFmtId="0" fontId="43" fillId="0" borderId="67" xfId="0" applyFont="1" applyBorder="1" applyAlignment="1">
      <alignment horizontal="center" vertical="center"/>
    </xf>
    <xf numFmtId="0" fontId="43" fillId="0" borderId="67" xfId="0" applyFont="1" applyBorder="1" applyAlignment="1">
      <alignment horizontal="left" vertical="center"/>
    </xf>
    <xf numFmtId="0" fontId="43" fillId="0" borderId="67" xfId="0" applyFont="1" applyBorder="1" applyAlignment="1">
      <alignment horizontal="left" vertical="center" wrapText="1"/>
    </xf>
    <xf numFmtId="0" fontId="0" fillId="0" borderId="67" xfId="0" applyBorder="1" applyAlignment="1">
      <alignment vertical="center"/>
    </xf>
    <xf numFmtId="0" fontId="43" fillId="0" borderId="67" xfId="0" applyFont="1" applyBorder="1" applyAlignment="1">
      <alignment vertical="center" wrapText="1"/>
    </xf>
    <xf numFmtId="0" fontId="39" fillId="0" borderId="67" xfId="0" applyFont="1" applyBorder="1" applyAlignment="1">
      <alignment vertical="center" wrapText="1"/>
    </xf>
    <xf numFmtId="175" fontId="39" fillId="0" borderId="21" xfId="0" applyNumberFormat="1" applyFont="1" applyBorder="1" applyAlignment="1">
      <alignment horizontal="center" vertical="center"/>
    </xf>
    <xf numFmtId="167" fontId="48" fillId="6" borderId="67" xfId="0" applyNumberFormat="1" applyFont="1" applyFill="1" applyBorder="1" applyAlignment="1">
      <alignment horizontal="center" vertical="center"/>
    </xf>
    <xf numFmtId="0" fontId="43" fillId="19" borderId="21" xfId="0" applyFont="1" applyFill="1" applyBorder="1" applyAlignment="1">
      <alignment horizontal="center" vertical="center"/>
    </xf>
    <xf numFmtId="0" fontId="39" fillId="10" borderId="21" xfId="0" applyFont="1" applyFill="1" applyBorder="1" applyAlignment="1">
      <alignment horizontal="center" vertical="center"/>
    </xf>
    <xf numFmtId="0" fontId="39" fillId="0" borderId="21" xfId="0" applyFont="1" applyBorder="1" applyAlignment="1">
      <alignment vertical="center" wrapText="1"/>
    </xf>
    <xf numFmtId="0" fontId="39" fillId="10" borderId="21" xfId="0" applyFont="1" applyFill="1" applyBorder="1" applyAlignment="1">
      <alignment horizontal="center" vertical="center" wrapText="1"/>
    </xf>
    <xf numFmtId="0" fontId="39" fillId="10" borderId="21" xfId="0" applyFont="1" applyFill="1" applyBorder="1" applyAlignment="1">
      <alignment horizontal="left"/>
    </xf>
    <xf numFmtId="0" fontId="48" fillId="6" borderId="67" xfId="0" applyFont="1" applyFill="1" applyBorder="1" applyAlignment="1">
      <alignment horizontal="center" vertical="center"/>
    </xf>
    <xf numFmtId="0" fontId="42" fillId="10" borderId="19" xfId="6" applyFont="1" applyFill="1" applyBorder="1" applyAlignment="1">
      <alignment horizontal="left" vertical="center" wrapText="1"/>
    </xf>
    <xf numFmtId="0" fontId="42" fillId="10" borderId="21" xfId="6" applyFont="1" applyFill="1" applyBorder="1" applyAlignment="1">
      <alignment horizontal="left" vertical="center" wrapText="1"/>
    </xf>
    <xf numFmtId="0" fontId="42" fillId="10" borderId="21" xfId="6" applyFont="1" applyFill="1" applyBorder="1" applyAlignment="1">
      <alignment horizontal="center" vertical="center" wrapText="1"/>
    </xf>
    <xf numFmtId="174" fontId="42" fillId="10" borderId="21" xfId="6" applyNumberFormat="1" applyFont="1" applyFill="1" applyBorder="1" applyAlignment="1">
      <alignment horizontal="center" vertical="center" wrapText="1"/>
    </xf>
    <xf numFmtId="0" fontId="42" fillId="0" borderId="19" xfId="0" applyFont="1" applyBorder="1" applyAlignment="1">
      <alignment horizontal="left" vertical="center"/>
    </xf>
    <xf numFmtId="0" fontId="42" fillId="0" borderId="19" xfId="0" applyFont="1" applyBorder="1" applyAlignment="1">
      <alignment horizontal="center" vertical="center"/>
    </xf>
    <xf numFmtId="174" fontId="42" fillId="0" borderId="19" xfId="0" applyNumberFormat="1" applyFont="1" applyBorder="1" applyAlignment="1">
      <alignment horizontal="center" vertical="center"/>
    </xf>
    <xf numFmtId="167" fontId="18" fillId="0" borderId="67" xfId="6" applyNumberFormat="1" applyFont="1" applyFill="1" applyBorder="1" applyAlignment="1">
      <alignment horizontal="left" vertical="center" wrapText="1"/>
    </xf>
    <xf numFmtId="0" fontId="44" fillId="0" borderId="19" xfId="6" applyFont="1" applyBorder="1" applyAlignment="1">
      <alignment horizontal="center" vertical="center" wrapText="1"/>
    </xf>
    <xf numFmtId="0" fontId="44" fillId="0" borderId="19" xfId="0" applyFont="1" applyBorder="1" applyAlignment="1">
      <alignment horizontal="center" vertical="center" wrapText="1"/>
    </xf>
    <xf numFmtId="0" fontId="42" fillId="0" borderId="67" xfId="0" quotePrefix="1" applyFont="1" applyBorder="1" applyAlignment="1">
      <alignment horizontal="center" vertical="center"/>
    </xf>
    <xf numFmtId="0" fontId="42" fillId="0" borderId="29" xfId="0" applyFont="1" applyBorder="1" applyAlignment="1">
      <alignment wrapText="1"/>
    </xf>
    <xf numFmtId="0" fontId="42" fillId="0" borderId="29" xfId="0" applyFont="1" applyBorder="1" applyAlignment="1">
      <alignment horizontal="center" vertical="center" wrapText="1"/>
    </xf>
    <xf numFmtId="174" fontId="42" fillId="0" borderId="29" xfId="0" applyNumberFormat="1" applyFont="1" applyBorder="1" applyAlignment="1">
      <alignment horizontal="center" vertical="center" wrapText="1"/>
    </xf>
    <xf numFmtId="0" fontId="40" fillId="0" borderId="29" xfId="0" applyFont="1" applyBorder="1" applyAlignment="1">
      <alignment horizontal="left" wrapText="1"/>
    </xf>
    <xf numFmtId="0" fontId="40" fillId="0" borderId="29" xfId="6" applyFont="1" applyBorder="1" applyAlignment="1">
      <alignment horizontal="left" vertical="center" wrapText="1"/>
    </xf>
    <xf numFmtId="0" fontId="40" fillId="0" borderId="29" xfId="6" applyFont="1" applyBorder="1" applyAlignment="1">
      <alignment horizontal="center" vertical="center" wrapText="1"/>
    </xf>
    <xf numFmtId="167" fontId="40" fillId="0" borderId="29" xfId="6" applyNumberFormat="1" applyFont="1" applyBorder="1" applyAlignment="1">
      <alignment horizontal="center" vertical="center" wrapText="1"/>
    </xf>
    <xf numFmtId="0" fontId="40" fillId="4" borderId="29" xfId="6" applyFont="1" applyFill="1" applyBorder="1" applyAlignment="1">
      <alignment horizontal="left" vertical="center" wrapText="1"/>
    </xf>
    <xf numFmtId="0" fontId="40" fillId="4" borderId="29" xfId="6" applyFont="1" applyFill="1" applyBorder="1" applyAlignment="1">
      <alignment horizontal="center" vertical="center" wrapText="1"/>
    </xf>
    <xf numFmtId="167" fontId="40" fillId="4" borderId="29" xfId="6" applyNumberFormat="1" applyFont="1" applyFill="1" applyBorder="1" applyAlignment="1">
      <alignment horizontal="center" vertical="center" wrapText="1"/>
    </xf>
    <xf numFmtId="167" fontId="40" fillId="0" borderId="29" xfId="0" applyNumberFormat="1" applyFont="1" applyBorder="1" applyAlignment="1">
      <alignment horizontal="center" vertical="center" wrapText="1"/>
    </xf>
    <xf numFmtId="167" fontId="35" fillId="2" borderId="61" xfId="6" applyNumberFormat="1" applyFont="1" applyFill="1" applyBorder="1" applyAlignment="1">
      <alignment horizontal="center" vertical="center" wrapText="1"/>
    </xf>
    <xf numFmtId="0" fontId="53" fillId="0" borderId="29" xfId="0" applyFont="1" applyBorder="1" applyAlignment="1">
      <alignment horizontal="center" vertical="center" wrapText="1"/>
    </xf>
    <xf numFmtId="0" fontId="36" fillId="2" borderId="29" xfId="6" applyFont="1" applyFill="1" applyBorder="1" applyAlignment="1">
      <alignment horizontal="left" vertical="center" wrapText="1"/>
    </xf>
    <xf numFmtId="167" fontId="36" fillId="2" borderId="29" xfId="6" applyNumberFormat="1" applyFont="1" applyFill="1" applyBorder="1" applyAlignment="1">
      <alignment horizontal="center" vertical="center" wrapText="1"/>
    </xf>
    <xf numFmtId="0" fontId="40" fillId="0" borderId="29" xfId="0" applyFont="1" applyBorder="1" applyAlignment="1">
      <alignment horizontal="left" vertical="center" wrapText="1"/>
    </xf>
    <xf numFmtId="0" fontId="35" fillId="2" borderId="29" xfId="6" applyFont="1" applyFill="1" applyBorder="1" applyAlignment="1">
      <alignment horizontal="left" vertical="center" wrapText="1"/>
    </xf>
    <xf numFmtId="0" fontId="35" fillId="2" borderId="29" xfId="6" applyFont="1" applyFill="1" applyBorder="1" applyAlignment="1">
      <alignment horizontal="center" vertical="center" wrapText="1"/>
    </xf>
    <xf numFmtId="167" fontId="35" fillId="2" borderId="29" xfId="6" applyNumberFormat="1" applyFont="1" applyFill="1" applyBorder="1" applyAlignment="1">
      <alignment horizontal="center" vertical="center" wrapText="1"/>
    </xf>
    <xf numFmtId="0" fontId="39" fillId="2" borderId="29" xfId="6" applyFont="1" applyFill="1" applyBorder="1" applyAlignment="1">
      <alignment horizontal="left" vertical="center" wrapText="1"/>
    </xf>
    <xf numFmtId="0" fontId="39" fillId="2" borderId="29" xfId="6" applyFont="1" applyFill="1" applyBorder="1" applyAlignment="1">
      <alignment horizontal="center" vertical="center" wrapText="1"/>
    </xf>
    <xf numFmtId="0" fontId="39" fillId="0" borderId="29" xfId="6" applyFont="1" applyBorder="1" applyAlignment="1">
      <alignment horizontal="left" vertical="center" wrapText="1"/>
    </xf>
    <xf numFmtId="167" fontId="39" fillId="2" borderId="29" xfId="6" applyNumberFormat="1" applyFont="1" applyFill="1" applyBorder="1" applyAlignment="1">
      <alignment horizontal="center" vertical="center" wrapText="1"/>
    </xf>
    <xf numFmtId="167" fontId="39" fillId="2" borderId="61" xfId="6" applyNumberFormat="1" applyFont="1" applyFill="1" applyBorder="1" applyAlignment="1">
      <alignment horizontal="center" vertical="center" wrapText="1"/>
    </xf>
    <xf numFmtId="167" fontId="39" fillId="2" borderId="70" xfId="6" applyNumberFormat="1" applyFont="1" applyFill="1" applyBorder="1" applyAlignment="1">
      <alignment horizontal="center" vertical="center" wrapText="1"/>
    </xf>
    <xf numFmtId="0" fontId="40" fillId="0" borderId="67" xfId="0" applyFont="1" applyBorder="1"/>
    <xf numFmtId="0" fontId="40" fillId="0" borderId="67" xfId="0" applyFont="1" applyBorder="1" applyAlignment="1">
      <alignment horizontal="center" vertical="center"/>
    </xf>
    <xf numFmtId="167" fontId="40" fillId="0" borderId="67" xfId="0" applyNumberFormat="1" applyFont="1" applyBorder="1" applyAlignment="1">
      <alignment horizontal="center" vertical="center"/>
    </xf>
    <xf numFmtId="0" fontId="35" fillId="0" borderId="67" xfId="6" applyFont="1" applyFill="1" applyBorder="1" applyAlignment="1">
      <alignment horizontal="left" vertical="center" wrapText="1"/>
    </xf>
    <xf numFmtId="173" fontId="17" fillId="0" borderId="67" xfId="8" applyNumberFormat="1" applyFont="1" applyFill="1" applyBorder="1" applyAlignment="1">
      <alignment horizontal="center" vertical="center" wrapText="1"/>
    </xf>
    <xf numFmtId="3" fontId="19" fillId="0" borderId="67" xfId="0" quotePrefix="1" applyNumberFormat="1" applyFont="1" applyBorder="1" applyAlignment="1">
      <alignment horizontal="center" vertical="center" wrapText="1"/>
    </xf>
    <xf numFmtId="0" fontId="39" fillId="0" borderId="0" xfId="0" applyFont="1" applyFill="1" applyAlignment="1">
      <alignment horizontal="center" vertical="center"/>
    </xf>
    <xf numFmtId="167" fontId="35" fillId="8" borderId="67" xfId="6" applyNumberFormat="1" applyFont="1" applyFill="1" applyBorder="1" applyAlignment="1">
      <alignment horizontal="center" vertical="center" wrapText="1"/>
    </xf>
    <xf numFmtId="0" fontId="40" fillId="0" borderId="67" xfId="0" applyFont="1" applyBorder="1" applyAlignment="1">
      <alignment vertical="center" wrapText="1"/>
    </xf>
    <xf numFmtId="167" fontId="35" fillId="0" borderId="67" xfId="6" applyNumberFormat="1" applyFont="1" applyFill="1" applyBorder="1" applyAlignment="1">
      <alignment horizontal="center" vertical="center" wrapText="1"/>
    </xf>
    <xf numFmtId="0" fontId="19" fillId="6" borderId="67" xfId="6" applyFont="1" applyFill="1" applyBorder="1" applyAlignment="1">
      <alignment horizontal="center" vertical="center" wrapText="1"/>
    </xf>
    <xf numFmtId="0" fontId="20" fillId="6" borderId="10" xfId="6" applyFont="1" applyFill="1" applyBorder="1" applyAlignment="1">
      <alignment horizontal="center" vertical="center" wrapText="1"/>
    </xf>
    <xf numFmtId="0" fontId="69" fillId="0" borderId="67" xfId="0" applyFont="1" applyBorder="1" applyAlignment="1">
      <alignment horizontal="left" vertical="center" wrapText="1"/>
    </xf>
    <xf numFmtId="0" fontId="19" fillId="0" borderId="67" xfId="0" applyNumberFormat="1" applyFont="1" applyBorder="1" applyAlignment="1">
      <alignment horizontal="center" vertical="center"/>
    </xf>
    <xf numFmtId="0" fontId="18" fillId="0" borderId="67" xfId="6" applyFont="1" applyFill="1" applyBorder="1" applyAlignment="1">
      <alignment horizontal="left" vertical="center" wrapText="1"/>
    </xf>
    <xf numFmtId="167" fontId="19" fillId="0" borderId="67" xfId="0" applyNumberFormat="1" applyFont="1" applyFill="1" applyBorder="1" applyAlignment="1">
      <alignment horizontal="center" vertical="center"/>
    </xf>
    <xf numFmtId="0" fontId="39" fillId="0" borderId="65" xfId="0" applyFont="1" applyBorder="1" applyAlignment="1">
      <alignment horizontal="left" vertical="center"/>
    </xf>
    <xf numFmtId="0" fontId="35" fillId="0" borderId="65" xfId="5" applyFont="1" applyBorder="1" applyAlignment="1">
      <alignment horizontal="left" vertical="center"/>
    </xf>
    <xf numFmtId="167" fontId="35" fillId="0" borderId="31" xfId="5" applyNumberFormat="1" applyFont="1" applyBorder="1" applyAlignment="1">
      <alignment horizontal="center" vertical="center"/>
    </xf>
    <xf numFmtId="0" fontId="35" fillId="0" borderId="31" xfId="5" applyFont="1" applyBorder="1" applyAlignment="1">
      <alignment horizontal="center" vertical="center"/>
    </xf>
    <xf numFmtId="0" fontId="35" fillId="0" borderId="31" xfId="5" applyFont="1" applyBorder="1" applyAlignment="1">
      <alignment horizontal="left" vertical="center"/>
    </xf>
    <xf numFmtId="0" fontId="39" fillId="0" borderId="67" xfId="0" applyFont="1" applyFill="1" applyBorder="1" applyAlignment="1">
      <alignment horizontal="left" vertical="center"/>
    </xf>
    <xf numFmtId="0" fontId="17" fillId="0" borderId="67" xfId="0" applyFont="1" applyFill="1" applyBorder="1" applyAlignment="1">
      <alignment horizontal="center" vertical="center"/>
    </xf>
    <xf numFmtId="167" fontId="17" fillId="0" borderId="67" xfId="0" applyNumberFormat="1" applyFont="1" applyFill="1" applyBorder="1" applyAlignment="1">
      <alignment horizontal="center" vertical="center"/>
    </xf>
    <xf numFmtId="0" fontId="39" fillId="0" borderId="67" xfId="5" applyFont="1" applyFill="1" applyBorder="1" applyAlignment="1">
      <alignment horizontal="left" vertical="center" wrapText="1"/>
    </xf>
    <xf numFmtId="0" fontId="39" fillId="0" borderId="67" xfId="9" applyNumberFormat="1" applyFont="1" applyFill="1" applyBorder="1" applyAlignment="1">
      <alignment horizontal="center" vertical="center"/>
    </xf>
    <xf numFmtId="167" fontId="39" fillId="0" borderId="67" xfId="9" applyNumberFormat="1" applyFont="1" applyFill="1" applyBorder="1" applyAlignment="1">
      <alignment horizontal="center" vertical="center"/>
    </xf>
    <xf numFmtId="0" fontId="39" fillId="0" borderId="67" xfId="0" applyFont="1" applyFill="1" applyBorder="1" applyAlignment="1">
      <alignment horizontal="left"/>
    </xf>
    <xf numFmtId="0" fontId="39" fillId="0" borderId="65" xfId="0" applyFont="1" applyFill="1" applyBorder="1" applyAlignment="1">
      <alignment horizontal="left" vertical="center"/>
    </xf>
    <xf numFmtId="0" fontId="35" fillId="0" borderId="67" xfId="0" applyFont="1" applyFill="1" applyBorder="1" applyAlignment="1">
      <alignment horizontal="left" vertical="center"/>
    </xf>
    <xf numFmtId="0" fontId="35" fillId="0" borderId="67" xfId="5" applyFont="1" applyFill="1" applyBorder="1" applyAlignment="1">
      <alignment horizontal="left" vertical="center"/>
    </xf>
    <xf numFmtId="167" fontId="35" fillId="0" borderId="67" xfId="5" applyNumberFormat="1" applyFont="1" applyFill="1" applyBorder="1" applyAlignment="1">
      <alignment horizontal="center" vertical="center"/>
    </xf>
    <xf numFmtId="167" fontId="40" fillId="0" borderId="67" xfId="0" applyNumberFormat="1" applyFont="1" applyFill="1" applyBorder="1" applyAlignment="1">
      <alignment horizontal="center" vertical="center" wrapText="1"/>
    </xf>
    <xf numFmtId="167" fontId="39" fillId="0" borderId="67" xfId="0" applyNumberFormat="1" applyFont="1" applyBorder="1" applyAlignment="1">
      <alignment horizontal="center"/>
    </xf>
    <xf numFmtId="0" fontId="39" fillId="0" borderId="67" xfId="6" applyFont="1" applyBorder="1" applyAlignment="1">
      <alignment horizontal="left" vertical="center" wrapText="1"/>
    </xf>
    <xf numFmtId="4" fontId="39" fillId="0" borderId="67" xfId="0" applyNumberFormat="1" applyFont="1" applyBorder="1" applyAlignment="1">
      <alignment horizontal="center"/>
    </xf>
    <xf numFmtId="167" fontId="18" fillId="2" borderId="70" xfId="6" applyNumberFormat="1" applyFont="1" applyFill="1" applyBorder="1" applyAlignment="1">
      <alignment horizontal="center" vertical="center" wrapText="1"/>
    </xf>
    <xf numFmtId="0" fontId="40" fillId="0" borderId="67" xfId="0" applyFont="1" applyBorder="1" applyAlignment="1">
      <alignment wrapText="1"/>
    </xf>
    <xf numFmtId="167" fontId="43" fillId="18" borderId="67" xfId="0" applyNumberFormat="1" applyFont="1" applyFill="1" applyBorder="1" applyAlignment="1">
      <alignment horizontal="center" vertical="center" wrapText="1"/>
    </xf>
    <xf numFmtId="4" fontId="43" fillId="0" borderId="67" xfId="6" applyNumberFormat="1" applyFont="1" applyBorder="1" applyAlignment="1">
      <alignment horizontal="center" vertical="center" wrapText="1"/>
    </xf>
    <xf numFmtId="0" fontId="39" fillId="0" borderId="67" xfId="0" applyFont="1" applyFill="1" applyBorder="1" applyAlignment="1">
      <alignment horizontal="center"/>
    </xf>
    <xf numFmtId="167" fontId="35" fillId="3" borderId="59" xfId="6" applyNumberFormat="1" applyFont="1" applyFill="1" applyBorder="1" applyAlignment="1">
      <alignment horizontal="center" vertical="center" wrapText="1"/>
    </xf>
    <xf numFmtId="167" fontId="43" fillId="0" borderId="63" xfId="6" applyNumberFormat="1" applyFont="1" applyBorder="1" applyAlignment="1">
      <alignment horizontal="center" vertical="center" wrapText="1"/>
    </xf>
    <xf numFmtId="167" fontId="43" fillId="0" borderId="59" xfId="6" applyNumberFormat="1" applyFont="1" applyBorder="1" applyAlignment="1">
      <alignment horizontal="center" vertical="center" wrapText="1"/>
    </xf>
    <xf numFmtId="167" fontId="39" fillId="0" borderId="67" xfId="26" applyNumberFormat="1" applyFont="1" applyFill="1" applyBorder="1" applyAlignment="1">
      <alignment horizontal="center" vertical="center"/>
    </xf>
    <xf numFmtId="0" fontId="39" fillId="0" borderId="59" xfId="0" applyFont="1" applyBorder="1"/>
    <xf numFmtId="0" fontId="39" fillId="0" borderId="59" xfId="0" applyFont="1" applyBorder="1" applyAlignment="1">
      <alignment horizontal="center" vertical="center"/>
    </xf>
    <xf numFmtId="167" fontId="39" fillId="0" borderId="59" xfId="26" applyNumberFormat="1" applyFont="1" applyFill="1" applyBorder="1" applyAlignment="1">
      <alignment horizontal="center" vertical="center"/>
    </xf>
    <xf numFmtId="0" fontId="44" fillId="0" borderId="67" xfId="6" applyFont="1" applyBorder="1" applyAlignment="1">
      <alignment horizontal="left" vertical="center" wrapText="1"/>
    </xf>
    <xf numFmtId="0" fontId="44" fillId="0" borderId="67" xfId="6" applyFont="1" applyBorder="1" applyAlignment="1">
      <alignment horizontal="center" vertical="center" wrapText="1"/>
    </xf>
    <xf numFmtId="0" fontId="44" fillId="0" borderId="67" xfId="0" applyFont="1" applyBorder="1" applyAlignment="1">
      <alignment horizontal="center" vertical="center" wrapText="1"/>
    </xf>
    <xf numFmtId="167" fontId="44" fillId="0" borderId="67" xfId="6" applyNumberFormat="1" applyFont="1" applyBorder="1" applyAlignment="1">
      <alignment horizontal="center" vertical="center" wrapText="1"/>
    </xf>
    <xf numFmtId="0" fontId="44" fillId="2" borderId="67" xfId="6" applyFont="1" applyFill="1" applyBorder="1" applyAlignment="1">
      <alignment horizontal="left" vertical="center" wrapText="1"/>
    </xf>
    <xf numFmtId="0" fontId="44" fillId="2" borderId="67" xfId="6" applyFont="1" applyFill="1" applyBorder="1" applyAlignment="1">
      <alignment horizontal="center" vertical="center" wrapText="1"/>
    </xf>
    <xf numFmtId="167" fontId="44" fillId="2" borderId="67" xfId="6" applyNumberFormat="1" applyFont="1" applyFill="1" applyBorder="1" applyAlignment="1">
      <alignment horizontal="center" vertical="center" wrapText="1"/>
    </xf>
    <xf numFmtId="0" fontId="39" fillId="0" borderId="67" xfId="0" applyFont="1" applyFill="1" applyBorder="1" applyAlignment="1">
      <alignment vertical="center"/>
    </xf>
    <xf numFmtId="0" fontId="17" fillId="0" borderId="77" xfId="0" applyFont="1" applyBorder="1" applyAlignment="1">
      <alignment wrapText="1"/>
    </xf>
    <xf numFmtId="0" fontId="17" fillId="0" borderId="77" xfId="0" applyFont="1" applyBorder="1" applyAlignment="1">
      <alignment horizontal="center" wrapText="1"/>
    </xf>
    <xf numFmtId="8" fontId="17" fillId="0" borderId="77" xfId="0" applyNumberFormat="1" applyFont="1" applyBorder="1" applyAlignment="1">
      <alignment horizontal="center" wrapText="1"/>
    </xf>
    <xf numFmtId="0" fontId="18" fillId="2" borderId="78" xfId="6" applyFont="1" applyFill="1" applyBorder="1" applyAlignment="1">
      <alignment horizontal="left" vertical="center" wrapText="1"/>
    </xf>
    <xf numFmtId="0" fontId="18" fillId="2" borderId="61" xfId="6" applyFont="1" applyFill="1" applyBorder="1" applyAlignment="1">
      <alignment horizontal="center" vertical="center" wrapText="1"/>
    </xf>
    <xf numFmtId="167" fontId="18" fillId="2" borderId="61" xfId="6" applyNumberFormat="1" applyFont="1" applyFill="1" applyBorder="1" applyAlignment="1">
      <alignment horizontal="center" vertical="center" wrapText="1"/>
    </xf>
    <xf numFmtId="0" fontId="18" fillId="2" borderId="79" xfId="6" applyFont="1" applyFill="1" applyBorder="1" applyAlignment="1">
      <alignment horizontal="left" vertical="center" wrapText="1"/>
    </xf>
    <xf numFmtId="0" fontId="18" fillId="2" borderId="70" xfId="6" applyFont="1" applyFill="1" applyBorder="1" applyAlignment="1">
      <alignment horizontal="center" vertical="center" wrapText="1"/>
    </xf>
    <xf numFmtId="0" fontId="17" fillId="0" borderId="79" xfId="0" applyFont="1" applyBorder="1" applyAlignment="1">
      <alignment wrapText="1"/>
    </xf>
    <xf numFmtId="0" fontId="17" fillId="0" borderId="67" xfId="0" applyFont="1" applyBorder="1" applyAlignment="1">
      <alignment wrapText="1"/>
    </xf>
    <xf numFmtId="0" fontId="17" fillId="0" borderId="67" xfId="0" applyFont="1" applyBorder="1" applyAlignment="1">
      <alignment horizontal="center" wrapText="1"/>
    </xf>
    <xf numFmtId="8" fontId="17" fillId="0" borderId="67" xfId="0" applyNumberFormat="1" applyFont="1" applyBorder="1" applyAlignment="1">
      <alignment horizontal="center" wrapText="1"/>
    </xf>
    <xf numFmtId="0" fontId="35" fillId="0" borderId="29" xfId="6" applyFont="1" applyBorder="1" applyAlignment="1">
      <alignment vertical="center" wrapText="1"/>
    </xf>
    <xf numFmtId="0" fontId="35" fillId="0" borderId="29" xfId="6" applyFont="1" applyFill="1" applyBorder="1" applyAlignment="1">
      <alignment horizontal="left" vertical="center" wrapText="1"/>
    </xf>
    <xf numFmtId="0" fontId="35" fillId="0" borderId="29" xfId="6" applyFont="1" applyFill="1" applyBorder="1" applyAlignment="1">
      <alignment horizontal="center" vertical="center" wrapText="1"/>
    </xf>
    <xf numFmtId="0" fontId="40" fillId="0" borderId="29" xfId="0" applyFont="1" applyFill="1" applyBorder="1" applyAlignment="1">
      <alignment horizontal="center" vertical="center" wrapText="1"/>
    </xf>
    <xf numFmtId="167" fontId="35" fillId="0" borderId="29" xfId="6" applyNumberFormat="1" applyFont="1" applyFill="1" applyBorder="1" applyAlignment="1">
      <alignment horizontal="center" vertical="center" wrapText="1"/>
    </xf>
    <xf numFmtId="0" fontId="40" fillId="0" borderId="29" xfId="0" applyFont="1" applyFill="1" applyBorder="1" applyAlignment="1">
      <alignment horizontal="left" wrapText="1"/>
    </xf>
    <xf numFmtId="167" fontId="40" fillId="0" borderId="29" xfId="0" applyNumberFormat="1" applyFont="1" applyFill="1" applyBorder="1" applyAlignment="1">
      <alignment horizontal="center" vertical="center" wrapText="1"/>
    </xf>
    <xf numFmtId="0" fontId="39" fillId="0" borderId="66" xfId="0" applyFont="1" applyFill="1" applyBorder="1" applyAlignment="1">
      <alignment horizontal="left"/>
    </xf>
    <xf numFmtId="0" fontId="40" fillId="0" borderId="29" xfId="0" applyFont="1" applyFill="1" applyBorder="1" applyAlignment="1">
      <alignment horizontal="center" wrapText="1"/>
    </xf>
    <xf numFmtId="8" fontId="40" fillId="0" borderId="29" xfId="0" applyNumberFormat="1" applyFont="1" applyFill="1" applyBorder="1" applyAlignment="1">
      <alignment horizontal="center" wrapText="1"/>
    </xf>
    <xf numFmtId="4" fontId="39" fillId="0" borderId="29" xfId="0" applyNumberFormat="1" applyFont="1" applyFill="1" applyBorder="1" applyAlignment="1">
      <alignment horizontal="center"/>
    </xf>
    <xf numFmtId="0" fontId="35" fillId="2" borderId="29" xfId="6" applyFont="1" applyFill="1" applyBorder="1" applyAlignment="1">
      <alignment vertical="center" wrapText="1"/>
    </xf>
    <xf numFmtId="0" fontId="39" fillId="2" borderId="29" xfId="6" applyFont="1" applyFill="1" applyBorder="1" applyAlignment="1">
      <alignment vertical="center" wrapText="1"/>
    </xf>
    <xf numFmtId="0" fontId="39" fillId="0" borderId="29" xfId="6" applyFont="1" applyBorder="1" applyAlignment="1">
      <alignment vertical="center" wrapText="1"/>
    </xf>
    <xf numFmtId="167" fontId="18" fillId="0" borderId="29" xfId="6" applyNumberFormat="1" applyFont="1" applyBorder="1" applyAlignment="1">
      <alignment horizontal="left" vertical="center" wrapText="1"/>
    </xf>
    <xf numFmtId="167" fontId="35" fillId="3" borderId="70" xfId="6" applyNumberFormat="1" applyFont="1" applyFill="1" applyBorder="1" applyAlignment="1">
      <alignment horizontal="center" vertical="center" wrapText="1"/>
    </xf>
    <xf numFmtId="0" fontId="18" fillId="0" borderId="67" xfId="0" applyFont="1" applyFill="1" applyBorder="1" applyAlignment="1">
      <alignment horizontal="center" vertical="center" wrapText="1"/>
    </xf>
    <xf numFmtId="167" fontId="18" fillId="0" borderId="67" xfId="0" applyNumberFormat="1" applyFont="1" applyFill="1" applyBorder="1" applyAlignment="1">
      <alignment horizontal="center" vertical="center" wrapText="1"/>
    </xf>
    <xf numFmtId="0" fontId="39" fillId="0" borderId="67" xfId="0" applyFont="1" applyBorder="1" applyAlignment="1">
      <alignment horizontal="center"/>
    </xf>
    <xf numFmtId="167" fontId="39" fillId="0" borderId="67" xfId="30" applyNumberFormat="1" applyFont="1" applyFill="1" applyBorder="1" applyAlignment="1">
      <alignment horizontal="center" vertical="center"/>
    </xf>
    <xf numFmtId="167" fontId="39" fillId="0" borderId="67" xfId="30" applyNumberFormat="1" applyFont="1" applyFill="1" applyBorder="1" applyAlignment="1">
      <alignment horizontal="center"/>
    </xf>
    <xf numFmtId="0" fontId="17" fillId="0" borderId="67" xfId="0" applyFont="1" applyBorder="1" applyAlignment="1">
      <alignment horizontal="center" vertical="center" wrapText="1"/>
    </xf>
    <xf numFmtId="0" fontId="17" fillId="0" borderId="67" xfId="0" applyFont="1" applyBorder="1" applyAlignment="1">
      <alignment horizontal="left" vertical="center" wrapText="1"/>
    </xf>
    <xf numFmtId="167" fontId="17" fillId="0" borderId="67" xfId="0" applyNumberFormat="1" applyFont="1" applyBorder="1" applyAlignment="1">
      <alignment horizontal="center" vertical="center" wrapText="1"/>
    </xf>
    <xf numFmtId="0" fontId="35" fillId="0" borderId="80" xfId="6" applyFont="1" applyBorder="1" applyAlignment="1">
      <alignment horizontal="center" vertical="center" wrapText="1"/>
    </xf>
    <xf numFmtId="4" fontId="18" fillId="0" borderId="67" xfId="6" applyNumberFormat="1" applyFont="1" applyBorder="1" applyAlignment="1">
      <alignment horizontal="center" vertical="center" wrapText="1"/>
    </xf>
    <xf numFmtId="0" fontId="40" fillId="8" borderId="67" xfId="0" applyFont="1" applyFill="1" applyBorder="1" applyAlignment="1">
      <alignment horizontal="left" wrapText="1"/>
    </xf>
    <xf numFmtId="0" fontId="40" fillId="8" borderId="67" xfId="0" applyFont="1" applyFill="1" applyBorder="1" applyAlignment="1">
      <alignment horizontal="center" vertical="center" wrapText="1"/>
    </xf>
    <xf numFmtId="167" fontId="40" fillId="8" borderId="67" xfId="0" applyNumberFormat="1" applyFont="1" applyFill="1" applyBorder="1" applyAlignment="1">
      <alignment horizontal="center" vertical="center" wrapText="1"/>
    </xf>
    <xf numFmtId="0" fontId="35" fillId="8" borderId="67" xfId="5" applyFont="1" applyFill="1" applyBorder="1" applyAlignment="1">
      <alignment horizontal="center" vertical="center" wrapText="1"/>
    </xf>
    <xf numFmtId="0" fontId="35" fillId="8" borderId="67" xfId="5" applyFont="1" applyFill="1" applyBorder="1" applyAlignment="1">
      <alignment horizontal="left" vertical="center" wrapText="1"/>
    </xf>
    <xf numFmtId="167" fontId="40" fillId="8" borderId="67" xfId="6" applyNumberFormat="1" applyFont="1" applyFill="1" applyBorder="1" applyAlignment="1">
      <alignment horizontal="center" vertical="center" wrapText="1"/>
    </xf>
    <xf numFmtId="167" fontId="10" fillId="0" borderId="67" xfId="0" applyNumberFormat="1" applyFont="1" applyBorder="1" applyAlignment="1">
      <alignment horizontal="center" vertical="center" wrapText="1"/>
    </xf>
    <xf numFmtId="0" fontId="19" fillId="8" borderId="67" xfId="0" applyFont="1" applyFill="1" applyBorder="1" applyAlignment="1">
      <alignment horizontal="center" vertical="center" wrapText="1"/>
    </xf>
    <xf numFmtId="0" fontId="39" fillId="0" borderId="67" xfId="29" applyFont="1" applyBorder="1" applyAlignment="1">
      <alignment horizontal="center" vertical="center" wrapText="1"/>
    </xf>
    <xf numFmtId="0" fontId="57" fillId="0" borderId="67" xfId="6" applyFont="1" applyFill="1" applyBorder="1" applyAlignment="1">
      <alignment horizontal="center" vertical="center" wrapText="1"/>
    </xf>
    <xf numFmtId="167" fontId="57" fillId="0" borderId="67" xfId="0" applyNumberFormat="1" applyFont="1" applyFill="1" applyBorder="1" applyAlignment="1">
      <alignment horizontal="center" vertical="center"/>
    </xf>
    <xf numFmtId="167" fontId="39" fillId="5" borderId="67" xfId="0" applyNumberFormat="1" applyFont="1" applyFill="1" applyBorder="1" applyAlignment="1">
      <alignment horizontal="center" vertical="center" wrapText="1"/>
    </xf>
    <xf numFmtId="167" fontId="39" fillId="10" borderId="21" xfId="0" applyNumberFormat="1" applyFont="1" applyFill="1" applyBorder="1" applyAlignment="1">
      <alignment horizontal="center" vertical="center" wrapText="1"/>
    </xf>
    <xf numFmtId="167" fontId="39" fillId="10" borderId="67" xfId="0" applyNumberFormat="1" applyFont="1" applyFill="1" applyBorder="1" applyAlignment="1">
      <alignment horizontal="center" vertical="center" wrapText="1"/>
    </xf>
    <xf numFmtId="174" fontId="39" fillId="0" borderId="67" xfId="0" applyNumberFormat="1" applyFont="1" applyBorder="1" applyAlignment="1">
      <alignment horizontal="center" vertical="center" wrapText="1"/>
    </xf>
    <xf numFmtId="174" fontId="39" fillId="0" borderId="59" xfId="0" applyNumberFormat="1" applyFont="1" applyBorder="1" applyAlignment="1">
      <alignment horizontal="center" vertical="center" wrapText="1"/>
    </xf>
    <xf numFmtId="164" fontId="44" fillId="0" borderId="67" xfId="0" applyNumberFormat="1" applyFont="1" applyBorder="1" applyAlignment="1">
      <alignment horizontal="center" vertical="center"/>
    </xf>
    <xf numFmtId="167" fontId="43" fillId="0" borderId="19" xfId="27" applyNumberFormat="1" applyFont="1" applyBorder="1" applyAlignment="1">
      <alignment horizontal="center" vertical="center" wrapText="1"/>
    </xf>
    <xf numFmtId="171" fontId="39" fillId="10" borderId="21" xfId="0" applyNumberFormat="1" applyFont="1" applyFill="1" applyBorder="1" applyAlignment="1">
      <alignment horizontal="left" vertical="center" wrapText="1"/>
    </xf>
    <xf numFmtId="0" fontId="39" fillId="0" borderId="19" xfId="6" applyFont="1" applyBorder="1" applyAlignment="1">
      <alignment horizontal="center" vertical="center" wrapText="1"/>
    </xf>
    <xf numFmtId="171" fontId="43" fillId="0" borderId="19" xfId="0" applyNumberFormat="1" applyFont="1" applyBorder="1" applyAlignment="1">
      <alignment horizontal="center" vertical="center" wrapText="1"/>
    </xf>
    <xf numFmtId="171" fontId="39" fillId="0" borderId="19" xfId="0" applyNumberFormat="1" applyFont="1" applyBorder="1" applyAlignment="1">
      <alignment horizontal="center" vertical="center" wrapText="1"/>
    </xf>
    <xf numFmtId="171" fontId="39" fillId="0" borderId="19" xfId="0" applyNumberFormat="1" applyFont="1" applyBorder="1" applyAlignment="1">
      <alignment horizontal="left" vertical="center" wrapText="1"/>
    </xf>
    <xf numFmtId="167" fontId="39" fillId="0" borderId="19" xfId="0" applyNumberFormat="1" applyFont="1" applyBorder="1" applyAlignment="1">
      <alignment horizontal="center" vertical="center" wrapText="1"/>
    </xf>
    <xf numFmtId="0" fontId="39" fillId="0" borderId="67" xfId="29" applyFont="1" applyBorder="1" applyAlignment="1">
      <alignment horizontal="left" vertical="center" wrapText="1"/>
    </xf>
    <xf numFmtId="174" fontId="39" fillId="0" borderId="66" xfId="0" applyNumberFormat="1" applyFont="1" applyBorder="1" applyAlignment="1">
      <alignment horizontal="center" vertical="center" wrapText="1"/>
    </xf>
    <xf numFmtId="0" fontId="35" fillId="0" borderId="67" xfId="0" applyFont="1" applyBorder="1" applyAlignment="1">
      <alignment vertical="center"/>
    </xf>
    <xf numFmtId="178" fontId="35" fillId="0" borderId="67" xfId="0" applyNumberFormat="1" applyFont="1" applyBorder="1" applyAlignment="1">
      <alignment horizontal="center" vertical="center"/>
    </xf>
    <xf numFmtId="167" fontId="35" fillId="0" borderId="67" xfId="0" applyNumberFormat="1" applyFont="1" applyBorder="1" applyAlignment="1">
      <alignment horizontal="center" vertical="center"/>
    </xf>
    <xf numFmtId="178" fontId="35" fillId="0" borderId="19" xfId="0" applyNumberFormat="1" applyFont="1" applyFill="1" applyBorder="1" applyAlignment="1">
      <alignment horizontal="center" vertical="center"/>
    </xf>
    <xf numFmtId="173" fontId="58" fillId="0" borderId="67" xfId="0" applyNumberFormat="1" applyFont="1" applyFill="1" applyBorder="1" applyAlignment="1">
      <alignment horizontal="center" vertical="center" wrapText="1"/>
    </xf>
    <xf numFmtId="167" fontId="35" fillId="0" borderId="19" xfId="0" applyNumberFormat="1" applyFont="1" applyFill="1" applyBorder="1" applyAlignment="1">
      <alignment horizontal="center" vertical="center"/>
    </xf>
    <xf numFmtId="167" fontId="27" fillId="0" borderId="81" xfId="0" applyNumberFormat="1" applyFont="1" applyBorder="1" applyAlignment="1">
      <alignment horizontal="center" vertical="center"/>
    </xf>
    <xf numFmtId="0" fontId="19" fillId="0" borderId="81" xfId="0" applyFont="1" applyBorder="1" applyAlignment="1">
      <alignment horizontal="left" vertical="center" wrapText="1"/>
    </xf>
    <xf numFmtId="0" fontId="17" fillId="0" borderId="81" xfId="0" applyFont="1" applyBorder="1" applyAlignment="1">
      <alignment horizontal="center" vertical="center" wrapText="1"/>
    </xf>
    <xf numFmtId="0" fontId="17" fillId="0" borderId="81" xfId="0" applyFont="1" applyBorder="1" applyAlignment="1">
      <alignment horizontal="center" vertical="center"/>
    </xf>
    <xf numFmtId="0" fontId="19" fillId="0" borderId="81" xfId="0" applyFont="1" applyBorder="1" applyAlignment="1">
      <alignment horizontal="center" vertical="center"/>
    </xf>
    <xf numFmtId="0" fontId="0" fillId="11" borderId="81" xfId="0" applyFill="1" applyBorder="1" applyAlignment="1">
      <alignment horizontal="left"/>
    </xf>
    <xf numFmtId="0" fontId="18" fillId="6" borderId="81" xfId="6" applyFont="1" applyFill="1" applyBorder="1" applyAlignment="1">
      <alignment horizontal="center" vertical="center" wrapText="1"/>
    </xf>
    <xf numFmtId="0" fontId="18" fillId="0" borderId="81" xfId="6" applyFont="1" applyBorder="1" applyAlignment="1">
      <alignment horizontal="center" vertical="center" wrapText="1"/>
    </xf>
    <xf numFmtId="0" fontId="19" fillId="0" borderId="81" xfId="0" applyFont="1" applyBorder="1" applyAlignment="1">
      <alignment horizontal="center" vertical="center" wrapText="1"/>
    </xf>
    <xf numFmtId="167" fontId="19" fillId="0" borderId="81" xfId="0" applyNumberFormat="1" applyFont="1" applyBorder="1" applyAlignment="1">
      <alignment horizontal="center" vertical="center"/>
    </xf>
    <xf numFmtId="0" fontId="18" fillId="0" borderId="81" xfId="6" applyFont="1" applyBorder="1" applyAlignment="1">
      <alignment horizontal="center" vertical="center"/>
    </xf>
    <xf numFmtId="167" fontId="18" fillId="0" borderId="81" xfId="6" applyNumberFormat="1" applyFont="1" applyBorder="1" applyAlignment="1">
      <alignment horizontal="center" vertical="center" wrapText="1"/>
    </xf>
    <xf numFmtId="0" fontId="19" fillId="0" borderId="81" xfId="0" applyFont="1" applyBorder="1" applyAlignment="1">
      <alignment horizontal="left" vertical="center"/>
    </xf>
    <xf numFmtId="0" fontId="19" fillId="6" borderId="81" xfId="0" applyFont="1" applyFill="1" applyBorder="1" applyAlignment="1">
      <alignment horizontal="center" vertical="center"/>
    </xf>
    <xf numFmtId="167" fontId="17" fillId="0" borderId="81" xfId="0" applyNumberFormat="1" applyFont="1" applyBorder="1" applyAlignment="1">
      <alignment horizontal="center" vertical="center"/>
    </xf>
    <xf numFmtId="167" fontId="20" fillId="6" borderId="83" xfId="6" applyNumberFormat="1" applyFont="1" applyFill="1" applyBorder="1" applyAlignment="1">
      <alignment horizontal="center" vertical="center" wrapText="1"/>
    </xf>
    <xf numFmtId="0" fontId="17" fillId="6" borderId="83" xfId="0" applyFont="1" applyFill="1" applyBorder="1" applyAlignment="1">
      <alignment horizontal="center" vertical="center" wrapText="1"/>
    </xf>
    <xf numFmtId="0" fontId="18" fillId="0" borderId="83" xfId="6" applyFont="1" applyBorder="1" applyAlignment="1">
      <alignment horizontal="left" vertical="center" wrapText="1"/>
    </xf>
    <xf numFmtId="167" fontId="18" fillId="0" borderId="82" xfId="6" applyNumberFormat="1" applyFont="1" applyBorder="1" applyAlignment="1">
      <alignment horizontal="center" vertical="center" wrapText="1"/>
    </xf>
    <xf numFmtId="167" fontId="18" fillId="0" borderId="83" xfId="6" applyNumberFormat="1" applyFont="1" applyBorder="1" applyAlignment="1">
      <alignment horizontal="center" vertical="center" wrapText="1"/>
    </xf>
    <xf numFmtId="0" fontId="18" fillId="0" borderId="83" xfId="6" applyFont="1" applyBorder="1" applyAlignment="1">
      <alignment horizontal="left" vertical="center"/>
    </xf>
    <xf numFmtId="8" fontId="18" fillId="0" borderId="83" xfId="6" applyNumberFormat="1" applyFont="1" applyBorder="1" applyAlignment="1">
      <alignment horizontal="center" vertical="center"/>
    </xf>
    <xf numFmtId="0" fontId="17" fillId="0" borderId="83" xfId="0" applyFont="1" applyBorder="1" applyAlignment="1">
      <alignment horizontal="left" vertical="center"/>
    </xf>
    <xf numFmtId="8" fontId="17" fillId="0" borderId="83" xfId="0" applyNumberFormat="1" applyFont="1" applyBorder="1" applyAlignment="1">
      <alignment horizontal="center" vertical="center"/>
    </xf>
    <xf numFmtId="0" fontId="20" fillId="6" borderId="82" xfId="6" applyFont="1" applyFill="1" applyBorder="1" applyAlignment="1">
      <alignment horizontal="center" vertical="center" wrapText="1"/>
    </xf>
    <xf numFmtId="167" fontId="10" fillId="0" borderId="83" xfId="18" applyNumberFormat="1" applyFont="1" applyBorder="1" applyAlignment="1">
      <alignment horizontal="center" vertical="center" wrapText="1"/>
    </xf>
    <xf numFmtId="0" fontId="35" fillId="6" borderId="83" xfId="6" applyFont="1" applyFill="1" applyBorder="1" applyAlignment="1">
      <alignment horizontal="center" vertical="center" wrapText="1"/>
    </xf>
    <xf numFmtId="0" fontId="35" fillId="0" borderId="83" xfId="18" applyFont="1" applyBorder="1" applyAlignment="1">
      <alignment horizontal="left" vertical="center" wrapText="1"/>
    </xf>
    <xf numFmtId="0" fontId="35" fillId="0" borderId="83" xfId="18" applyFont="1" applyBorder="1" applyAlignment="1">
      <alignment horizontal="center" vertical="center" wrapText="1"/>
    </xf>
    <xf numFmtId="167" fontId="35" fillId="2" borderId="83" xfId="6" applyNumberFormat="1" applyFont="1" applyFill="1" applyBorder="1" applyAlignment="1">
      <alignment horizontal="center" vertical="center" wrapText="1"/>
    </xf>
    <xf numFmtId="167" fontId="35" fillId="0" borderId="83" xfId="18" applyNumberFormat="1" applyFont="1" applyBorder="1" applyAlignment="1">
      <alignment horizontal="center" vertical="center" wrapText="1"/>
    </xf>
    <xf numFmtId="0" fontId="43" fillId="0" borderId="83" xfId="0" applyFont="1" applyBorder="1" applyAlignment="1">
      <alignment horizontal="left" wrapText="1"/>
    </xf>
    <xf numFmtId="0" fontId="43" fillId="0" borderId="83" xfId="0" applyFont="1" applyBorder="1" applyAlignment="1">
      <alignment horizontal="center" vertical="center" wrapText="1"/>
    </xf>
    <xf numFmtId="167" fontId="43" fillId="0" borderId="83" xfId="0" applyNumberFormat="1" applyFont="1" applyBorder="1" applyAlignment="1">
      <alignment horizontal="center" vertical="center" wrapText="1"/>
    </xf>
    <xf numFmtId="0" fontId="39" fillId="0" borderId="83" xfId="0" applyFont="1" applyBorder="1" applyAlignment="1">
      <alignment horizontal="center" vertical="center" wrapText="1"/>
    </xf>
    <xf numFmtId="0" fontId="40" fillId="0" borderId="83" xfId="0" applyFont="1" applyBorder="1" applyAlignment="1">
      <alignment horizontal="center" vertical="center" wrapText="1"/>
    </xf>
    <xf numFmtId="167" fontId="50" fillId="6" borderId="83" xfId="0" applyNumberFormat="1" applyFont="1" applyFill="1" applyBorder="1" applyAlignment="1">
      <alignment horizontal="center" vertical="center" wrapText="1"/>
    </xf>
    <xf numFmtId="0" fontId="18" fillId="6" borderId="82" xfId="6" applyFont="1" applyFill="1" applyBorder="1" applyAlignment="1">
      <alignment horizontal="center" vertical="center" wrapText="1"/>
    </xf>
    <xf numFmtId="0" fontId="18" fillId="0" borderId="83" xfId="18" applyFont="1" applyBorder="1" applyAlignment="1">
      <alignment horizontal="left" vertical="center" wrapText="1"/>
    </xf>
    <xf numFmtId="0" fontId="18" fillId="0" borderId="83" xfId="6" applyFont="1" applyBorder="1" applyAlignment="1">
      <alignment horizontal="center" vertical="center" wrapText="1"/>
    </xf>
    <xf numFmtId="0" fontId="24" fillId="0" borderId="83" xfId="0" applyFont="1" applyBorder="1" applyAlignment="1">
      <alignment horizontal="center" vertical="center"/>
    </xf>
    <xf numFmtId="167" fontId="18" fillId="0" borderId="83" xfId="18" applyNumberFormat="1" applyFont="1" applyBorder="1" applyAlignment="1">
      <alignment horizontal="center" vertical="center"/>
    </xf>
    <xf numFmtId="0" fontId="24" fillId="0" borderId="83" xfId="0" applyFont="1" applyBorder="1" applyAlignment="1">
      <alignment horizontal="left"/>
    </xf>
    <xf numFmtId="167" fontId="24" fillId="0" borderId="83" xfId="0" applyNumberFormat="1" applyFont="1" applyBorder="1" applyAlignment="1">
      <alignment horizontal="center" vertical="center"/>
    </xf>
    <xf numFmtId="0" fontId="18" fillId="6" borderId="83" xfId="6" applyFont="1" applyFill="1" applyBorder="1" applyAlignment="1">
      <alignment horizontal="center" vertical="center" wrapText="1"/>
    </xf>
    <xf numFmtId="0" fontId="70" fillId="0" borderId="83" xfId="0" applyFont="1" applyBorder="1" applyAlignment="1">
      <alignment horizontal="center"/>
    </xf>
    <xf numFmtId="167" fontId="20" fillId="6" borderId="83" xfId="9" applyNumberFormat="1" applyFont="1" applyFill="1" applyBorder="1" applyAlignment="1">
      <alignment horizontal="center" vertical="center"/>
    </xf>
    <xf numFmtId="167" fontId="18" fillId="6" borderId="83" xfId="9" applyNumberFormat="1" applyFont="1" applyFill="1" applyBorder="1" applyAlignment="1">
      <alignment vertical="center"/>
    </xf>
    <xf numFmtId="0" fontId="19" fillId="6" borderId="83" xfId="0" applyFont="1" applyFill="1" applyBorder="1" applyAlignment="1">
      <alignment horizontal="center" vertical="center"/>
    </xf>
    <xf numFmtId="0" fontId="35" fillId="8" borderId="83" xfId="18" applyFont="1" applyFill="1" applyBorder="1" applyAlignment="1">
      <alignment horizontal="center" vertical="center" wrapText="1"/>
    </xf>
    <xf numFmtId="167" fontId="35" fillId="8" borderId="83" xfId="18" applyNumberFormat="1" applyFont="1" applyFill="1" applyBorder="1" applyAlignment="1">
      <alignment horizontal="center" vertical="center" wrapText="1"/>
    </xf>
    <xf numFmtId="0" fontId="43" fillId="0" borderId="83" xfId="0" applyFont="1" applyBorder="1"/>
    <xf numFmtId="0" fontId="43" fillId="8" borderId="83" xfId="0" applyFont="1" applyFill="1" applyBorder="1" applyAlignment="1">
      <alignment horizontal="center"/>
    </xf>
    <xf numFmtId="167" fontId="43" fillId="8" borderId="83" xfId="0" applyNumberFormat="1" applyFont="1" applyFill="1" applyBorder="1" applyAlignment="1">
      <alignment horizontal="center"/>
    </xf>
    <xf numFmtId="167" fontId="48" fillId="6" borderId="83" xfId="0" applyNumberFormat="1" applyFont="1" applyFill="1" applyBorder="1" applyAlignment="1">
      <alignment horizontal="center" vertical="center" wrapText="1"/>
    </xf>
    <xf numFmtId="0" fontId="17" fillId="0" borderId="83" xfId="0" applyFont="1" applyBorder="1" applyAlignment="1">
      <alignment horizontal="center" vertical="center" wrapText="1"/>
    </xf>
    <xf numFmtId="167" fontId="19" fillId="0" borderId="83" xfId="0" applyNumberFormat="1" applyFont="1" applyBorder="1" applyAlignment="1">
      <alignment horizontal="center" vertical="center"/>
    </xf>
    <xf numFmtId="167" fontId="24" fillId="8" borderId="83" xfId="0" applyNumberFormat="1" applyFont="1" applyFill="1" applyBorder="1" applyAlignment="1">
      <alignment horizontal="center" vertical="center"/>
    </xf>
    <xf numFmtId="0" fontId="19" fillId="0" borderId="83" xfId="0" applyFont="1" applyBorder="1" applyAlignment="1">
      <alignment horizontal="left" vertical="center" wrapText="1"/>
    </xf>
    <xf numFmtId="0" fontId="26" fillId="0" borderId="83" xfId="0" applyFont="1" applyBorder="1" applyAlignment="1">
      <alignment horizontal="center" vertical="center" wrapText="1"/>
    </xf>
    <xf numFmtId="0" fontId="19" fillId="0" borderId="83" xfId="0" applyFont="1" applyBorder="1" applyAlignment="1">
      <alignment horizontal="center" vertical="center" wrapText="1"/>
    </xf>
    <xf numFmtId="0" fontId="18" fillId="0" borderId="83" xfId="0" applyFont="1" applyBorder="1" applyAlignment="1">
      <alignment horizontal="center" vertical="center" wrapText="1"/>
    </xf>
    <xf numFmtId="0" fontId="0" fillId="11" borderId="83" xfId="0" applyFill="1" applyBorder="1" applyAlignment="1">
      <alignment horizontal="left"/>
    </xf>
    <xf numFmtId="0" fontId="19" fillId="6" borderId="83" xfId="0" applyFont="1" applyFill="1" applyBorder="1" applyAlignment="1">
      <alignment horizontal="center" vertical="center" wrapText="1"/>
    </xf>
    <xf numFmtId="0" fontId="19" fillId="8" borderId="83" xfId="0" applyFont="1" applyFill="1" applyBorder="1" applyAlignment="1">
      <alignment horizontal="center" vertical="center"/>
    </xf>
    <xf numFmtId="0" fontId="19" fillId="8" borderId="83" xfId="0" applyFont="1" applyFill="1" applyBorder="1" applyAlignment="1">
      <alignment horizontal="center" vertical="center" wrapText="1"/>
    </xf>
    <xf numFmtId="0" fontId="19" fillId="0" borderId="83" xfId="0" applyFont="1" applyBorder="1" applyAlignment="1">
      <alignment horizontal="center" vertical="center"/>
    </xf>
    <xf numFmtId="167" fontId="18" fillId="0" borderId="83" xfId="0" applyNumberFormat="1" applyFont="1" applyBorder="1" applyAlignment="1">
      <alignment horizontal="center" vertical="center"/>
    </xf>
    <xf numFmtId="0" fontId="24" fillId="0" borderId="83" xfId="0" applyFont="1" applyBorder="1" applyAlignment="1">
      <alignment horizontal="center" vertical="center" wrapText="1"/>
    </xf>
    <xf numFmtId="0" fontId="18" fillId="0" borderId="83" xfId="0" applyFont="1" applyBorder="1" applyAlignment="1">
      <alignment horizontal="center" vertical="center"/>
    </xf>
    <xf numFmtId="0" fontId="18" fillId="8" borderId="83" xfId="0" applyFont="1" applyFill="1" applyBorder="1" applyAlignment="1">
      <alignment horizontal="center" vertical="center"/>
    </xf>
    <xf numFmtId="0" fontId="18" fillId="0" borderId="83" xfId="0" applyFont="1" applyBorder="1" applyAlignment="1">
      <alignment horizontal="left" vertical="center" wrapText="1"/>
    </xf>
    <xf numFmtId="0" fontId="18" fillId="0" borderId="76" xfId="0" applyFont="1" applyBorder="1" applyAlignment="1">
      <alignment horizontal="left" vertical="center"/>
    </xf>
    <xf numFmtId="167" fontId="18" fillId="0" borderId="14" xfId="6" applyNumberFormat="1" applyFont="1" applyBorder="1" applyAlignment="1">
      <alignment horizontal="center" vertical="center" wrapText="1"/>
    </xf>
    <xf numFmtId="167" fontId="18" fillId="0" borderId="34" xfId="0" applyNumberFormat="1" applyFont="1" applyBorder="1" applyAlignment="1">
      <alignment horizontal="center" vertical="center"/>
    </xf>
    <xf numFmtId="0" fontId="18" fillId="0" borderId="66" xfId="0" applyFont="1" applyBorder="1" applyAlignment="1">
      <alignment horizontal="left" vertical="center"/>
    </xf>
    <xf numFmtId="0" fontId="41" fillId="0" borderId="0" xfId="0" applyFont="1" applyAlignment="1">
      <alignment wrapText="1"/>
    </xf>
    <xf numFmtId="167" fontId="41" fillId="0" borderId="0" xfId="0" applyNumberFormat="1" applyFont="1" applyAlignment="1">
      <alignment wrapText="1"/>
    </xf>
    <xf numFmtId="0" fontId="10" fillId="0" borderId="83" xfId="6" applyFont="1" applyFill="1" applyBorder="1" applyAlignment="1">
      <alignment horizontal="left" vertical="center" wrapText="1"/>
    </xf>
    <xf numFmtId="0" fontId="18" fillId="0" borderId="83" xfId="6" applyFont="1" applyFill="1" applyBorder="1" applyAlignment="1">
      <alignment horizontal="center" vertical="center" wrapText="1"/>
    </xf>
    <xf numFmtId="167" fontId="18" fillId="0" borderId="83" xfId="6" applyNumberFormat="1" applyFont="1" applyFill="1" applyBorder="1" applyAlignment="1">
      <alignment horizontal="center" vertical="center" wrapText="1"/>
    </xf>
    <xf numFmtId="0" fontId="20" fillId="6" borderId="83" xfId="6" applyFont="1" applyFill="1" applyBorder="1" applyAlignment="1">
      <alignment horizontal="center" vertical="center" wrapText="1"/>
    </xf>
    <xf numFmtId="0" fontId="10" fillId="0" borderId="83" xfId="0" applyFont="1" applyBorder="1" applyAlignment="1">
      <alignment horizontal="left" vertical="center" wrapText="1"/>
    </xf>
    <xf numFmtId="174" fontId="10" fillId="0" borderId="83" xfId="0" applyNumberFormat="1" applyFont="1" applyBorder="1" applyAlignment="1">
      <alignment horizontal="center" vertical="center" wrapText="1"/>
    </xf>
    <xf numFmtId="0" fontId="72" fillId="0" borderId="83" xfId="0" applyFont="1" applyBorder="1" applyAlignment="1">
      <alignment vertical="center"/>
    </xf>
    <xf numFmtId="4" fontId="72" fillId="0" borderId="83" xfId="0" applyNumberFormat="1" applyFont="1" applyBorder="1" applyAlignment="1">
      <alignment horizontal="center" vertical="center"/>
    </xf>
    <xf numFmtId="0" fontId="51" fillId="0" borderId="83" xfId="0" applyFont="1" applyBorder="1" applyAlignment="1">
      <alignment vertical="center"/>
    </xf>
    <xf numFmtId="0" fontId="27" fillId="0" borderId="83" xfId="0" applyFont="1" applyBorder="1" applyAlignment="1">
      <alignment horizontal="left" vertical="center" wrapText="1"/>
    </xf>
    <xf numFmtId="4" fontId="51" fillId="0" borderId="83" xfId="0" applyNumberFormat="1" applyFont="1" applyBorder="1" applyAlignment="1">
      <alignment horizontal="center" vertical="center"/>
    </xf>
    <xf numFmtId="0" fontId="20" fillId="6" borderId="83" xfId="6" applyFont="1" applyFill="1" applyBorder="1" applyAlignment="1">
      <alignment vertical="center" wrapText="1"/>
    </xf>
    <xf numFmtId="0" fontId="18" fillId="0" borderId="83" xfId="6" applyFont="1" applyFill="1" applyBorder="1" applyAlignment="1">
      <alignment horizontal="left" vertical="center" wrapText="1"/>
    </xf>
    <xf numFmtId="0" fontId="10" fillId="0" borderId="83" xfId="6" applyFont="1" applyBorder="1" applyAlignment="1">
      <alignment horizontal="left" vertical="center" wrapText="1"/>
    </xf>
    <xf numFmtId="0" fontId="18" fillId="0" borderId="83" xfId="0" applyFont="1" applyBorder="1" applyAlignment="1">
      <alignment horizontal="left" vertical="center"/>
    </xf>
    <xf numFmtId="167" fontId="18" fillId="8" borderId="83" xfId="0" applyNumberFormat="1" applyFont="1" applyFill="1" applyBorder="1" applyAlignment="1">
      <alignment horizontal="center" vertical="center"/>
    </xf>
    <xf numFmtId="167" fontId="10" fillId="0" borderId="83" xfId="0" applyNumberFormat="1" applyFont="1" applyBorder="1" applyAlignment="1">
      <alignment horizontal="center" vertical="center" wrapText="1"/>
    </xf>
    <xf numFmtId="0" fontId="40" fillId="6" borderId="83" xfId="0" applyFont="1" applyFill="1" applyBorder="1" applyAlignment="1">
      <alignment horizontal="center" vertical="center" wrapText="1"/>
    </xf>
    <xf numFmtId="0" fontId="35" fillId="0" borderId="83" xfId="0" applyFont="1" applyBorder="1" applyAlignment="1">
      <alignment horizontal="left" vertical="center"/>
    </xf>
    <xf numFmtId="0" fontId="39" fillId="0" borderId="83" xfId="0" applyFont="1" applyBorder="1" applyAlignment="1">
      <alignment horizontal="center" vertical="center"/>
    </xf>
    <xf numFmtId="167" fontId="35" fillId="0" borderId="83" xfId="0" applyNumberFormat="1" applyFont="1" applyBorder="1" applyAlignment="1">
      <alignment horizontal="center" vertical="center"/>
    </xf>
    <xf numFmtId="167" fontId="20" fillId="6" borderId="83" xfId="0" applyNumberFormat="1" applyFont="1" applyFill="1" applyBorder="1" applyAlignment="1">
      <alignment horizontal="center" vertical="center"/>
    </xf>
    <xf numFmtId="167" fontId="38" fillId="6" borderId="83" xfId="6" applyNumberFormat="1" applyFont="1" applyFill="1" applyBorder="1" applyAlignment="1">
      <alignment horizontal="center" vertical="center" wrapText="1"/>
    </xf>
    <xf numFmtId="0" fontId="17" fillId="6" borderId="83" xfId="0" applyFont="1" applyFill="1" applyBorder="1" applyAlignment="1">
      <alignment horizontal="center" vertical="center"/>
    </xf>
    <xf numFmtId="0" fontId="17" fillId="0" borderId="83" xfId="0" applyFont="1" applyBorder="1" applyAlignment="1">
      <alignment horizontal="center" vertical="center"/>
    </xf>
    <xf numFmtId="0" fontId="17" fillId="0" borderId="83" xfId="8" applyFont="1" applyBorder="1" applyAlignment="1">
      <alignment horizontal="center" vertical="center" wrapText="1"/>
    </xf>
    <xf numFmtId="0" fontId="18" fillId="0" borderId="83" xfId="8" applyFont="1" applyBorder="1" applyAlignment="1">
      <alignment horizontal="center" vertical="center" wrapText="1"/>
    </xf>
    <xf numFmtId="0" fontId="73" fillId="0" borderId="83" xfId="8" applyFont="1" applyBorder="1" applyAlignment="1">
      <alignment horizontal="center" vertical="center" wrapText="1"/>
    </xf>
    <xf numFmtId="0" fontId="74" fillId="0" borderId="83" xfId="0" applyFont="1" applyBorder="1" applyAlignment="1">
      <alignment horizontal="left" vertical="center"/>
    </xf>
    <xf numFmtId="0" fontId="75" fillId="0" borderId="83" xfId="8" applyFont="1" applyBorder="1" applyAlignment="1">
      <alignment horizontal="center" vertical="center" wrapText="1"/>
    </xf>
    <xf numFmtId="167" fontId="20" fillId="6" borderId="82" xfId="9" applyNumberFormat="1" applyFont="1" applyFill="1" applyBorder="1" applyAlignment="1">
      <alignment horizontal="center" vertical="center"/>
    </xf>
    <xf numFmtId="0" fontId="35" fillId="0" borderId="83" xfId="0" applyFont="1" applyBorder="1" applyAlignment="1">
      <alignment horizontal="left" vertical="center" wrapText="1"/>
    </xf>
    <xf numFmtId="167" fontId="35" fillId="0" borderId="83" xfId="0" applyNumberFormat="1" applyFont="1" applyBorder="1" applyAlignment="1">
      <alignment horizontal="center" vertical="center" wrapText="1"/>
    </xf>
    <xf numFmtId="0" fontId="18" fillId="0" borderId="83" xfId="0" applyFont="1" applyFill="1" applyBorder="1" applyAlignment="1">
      <alignment horizontal="left" vertical="center"/>
    </xf>
    <xf numFmtId="0" fontId="19" fillId="0" borderId="83" xfId="0" applyFont="1" applyFill="1" applyBorder="1" applyAlignment="1">
      <alignment horizontal="center" vertical="center"/>
    </xf>
    <xf numFmtId="167" fontId="18" fillId="0" borderId="83" xfId="0" applyNumberFormat="1" applyFont="1" applyFill="1" applyBorder="1" applyAlignment="1">
      <alignment horizontal="center" vertical="center"/>
    </xf>
    <xf numFmtId="0" fontId="18" fillId="0" borderId="83" xfId="0" applyFont="1" applyFill="1" applyBorder="1" applyAlignment="1">
      <alignment horizontal="left" vertical="center" wrapText="1"/>
    </xf>
    <xf numFmtId="167" fontId="19" fillId="0" borderId="83" xfId="6" applyNumberFormat="1" applyFont="1" applyBorder="1" applyAlignment="1">
      <alignment horizontal="center" vertical="center" wrapText="1"/>
    </xf>
    <xf numFmtId="0" fontId="17" fillId="0" borderId="83" xfId="6" applyFont="1" applyBorder="1" applyAlignment="1">
      <alignment horizontal="center" vertical="center" wrapText="1"/>
    </xf>
    <xf numFmtId="0" fontId="35" fillId="0" borderId="83" xfId="6" applyFont="1" applyBorder="1" applyAlignment="1">
      <alignment horizontal="left" vertical="center" wrapText="1"/>
    </xf>
    <xf numFmtId="0" fontId="35" fillId="0" borderId="83" xfId="6" applyFont="1" applyBorder="1" applyAlignment="1">
      <alignment horizontal="center" vertical="center" wrapText="1"/>
    </xf>
    <xf numFmtId="167" fontId="35" fillId="0" borderId="83" xfId="6" applyNumberFormat="1" applyFont="1" applyBorder="1" applyAlignment="1">
      <alignment horizontal="center" vertical="center" wrapText="1"/>
    </xf>
    <xf numFmtId="0" fontId="35" fillId="2" borderId="83" xfId="6" applyFont="1" applyFill="1" applyBorder="1" applyAlignment="1">
      <alignment horizontal="left" vertical="center" wrapText="1"/>
    </xf>
    <xf numFmtId="0" fontId="35" fillId="2" borderId="83" xfId="6" applyFont="1" applyFill="1" applyBorder="1" applyAlignment="1">
      <alignment horizontal="center" vertical="center" wrapText="1"/>
    </xf>
    <xf numFmtId="0" fontId="35" fillId="2" borderId="84" xfId="6" applyFont="1" applyFill="1" applyBorder="1" applyAlignment="1">
      <alignment horizontal="left" vertical="center" wrapText="1"/>
    </xf>
    <xf numFmtId="0" fontId="35" fillId="2" borderId="84" xfId="6" applyFont="1" applyFill="1" applyBorder="1" applyAlignment="1">
      <alignment horizontal="center" vertical="center" wrapText="1"/>
    </xf>
    <xf numFmtId="167" fontId="35" fillId="2" borderId="84" xfId="6" applyNumberFormat="1" applyFont="1" applyFill="1" applyBorder="1" applyAlignment="1">
      <alignment horizontal="center" vertical="center" wrapText="1"/>
    </xf>
    <xf numFmtId="0" fontId="19" fillId="0" borderId="29" xfId="6" applyFont="1" applyFill="1" applyBorder="1" applyAlignment="1">
      <alignment horizontal="center" vertical="center" wrapText="1"/>
    </xf>
    <xf numFmtId="0" fontId="19" fillId="0" borderId="1" xfId="6" applyFont="1" applyFill="1" applyBorder="1" applyAlignment="1">
      <alignment horizontal="center" vertical="center" wrapText="1"/>
    </xf>
    <xf numFmtId="0" fontId="19" fillId="0" borderId="67" xfId="6" applyFont="1" applyFill="1" applyBorder="1" applyAlignment="1">
      <alignment horizontal="center" vertical="center" wrapText="1"/>
    </xf>
    <xf numFmtId="0" fontId="56" fillId="0" borderId="67" xfId="0" applyFont="1" applyFill="1" applyBorder="1" applyAlignment="1">
      <alignment horizontal="center" vertical="center"/>
    </xf>
    <xf numFmtId="167" fontId="56" fillId="0" borderId="67" xfId="0" applyNumberFormat="1" applyFont="1" applyFill="1" applyBorder="1" applyAlignment="1">
      <alignment horizontal="center" vertical="center"/>
    </xf>
    <xf numFmtId="0" fontId="39" fillId="0" borderId="82" xfId="29" applyFont="1" applyBorder="1" applyAlignment="1">
      <alignment horizontal="left" vertical="center" wrapText="1"/>
    </xf>
    <xf numFmtId="0" fontId="39" fillId="0" borderId="83" xfId="29" applyFont="1" applyFill="1" applyBorder="1" applyAlignment="1">
      <alignment horizontal="center" vertical="center" wrapText="1"/>
    </xf>
    <xf numFmtId="0" fontId="39" fillId="0" borderId="83" xfId="6" applyFont="1" applyFill="1" applyBorder="1" applyAlignment="1">
      <alignment horizontal="center" vertical="center" wrapText="1"/>
    </xf>
    <xf numFmtId="167" fontId="39" fillId="0" borderId="83" xfId="0" applyNumberFormat="1" applyFont="1" applyFill="1" applyBorder="1" applyAlignment="1">
      <alignment horizontal="center" vertical="center"/>
    </xf>
    <xf numFmtId="0" fontId="39" fillId="0" borderId="83" xfId="6" applyFont="1" applyBorder="1" applyAlignment="1">
      <alignment horizontal="center" vertical="center" wrapText="1"/>
    </xf>
    <xf numFmtId="0" fontId="39" fillId="0" borderId="83" xfId="29" applyFont="1" applyBorder="1" applyAlignment="1">
      <alignment horizontal="left" vertical="center" wrapText="1"/>
    </xf>
    <xf numFmtId="167" fontId="18" fillId="0" borderId="83" xfId="0" applyNumberFormat="1" applyFont="1" applyFill="1" applyBorder="1" applyAlignment="1">
      <alignment horizontal="center" vertical="center" wrapText="1"/>
    </xf>
    <xf numFmtId="0" fontId="18" fillId="0" borderId="83" xfId="0" applyNumberFormat="1" applyFont="1" applyBorder="1" applyAlignment="1">
      <alignment horizontal="center" vertical="center" wrapText="1"/>
    </xf>
    <xf numFmtId="0" fontId="18" fillId="0" borderId="83" xfId="6" applyFont="1" applyFill="1" applyBorder="1" applyAlignment="1">
      <alignment horizontal="center" vertical="center"/>
    </xf>
    <xf numFmtId="0" fontId="18" fillId="0" borderId="83" xfId="0" applyFont="1" applyFill="1" applyBorder="1" applyAlignment="1">
      <alignment horizontal="center" vertical="center" wrapText="1"/>
    </xf>
    <xf numFmtId="0" fontId="18" fillId="6" borderId="67" xfId="6" applyFont="1" applyFill="1" applyBorder="1" applyAlignment="1">
      <alignment horizontal="center" vertical="center" wrapText="1"/>
    </xf>
    <xf numFmtId="0" fontId="18" fillId="6" borderId="83" xfId="5" applyFont="1" applyFill="1" applyBorder="1" applyAlignment="1">
      <alignment horizontal="center" vertical="center"/>
    </xf>
    <xf numFmtId="0" fontId="43" fillId="19" borderId="85" xfId="0" applyFont="1" applyFill="1" applyBorder="1" applyAlignment="1">
      <alignment horizontal="center" vertical="center"/>
    </xf>
    <xf numFmtId="0" fontId="43" fillId="0" borderId="85" xfId="0" applyFont="1" applyBorder="1" applyAlignment="1">
      <alignment horizontal="center" vertical="center"/>
    </xf>
    <xf numFmtId="0" fontId="43" fillId="0" borderId="85" xfId="0" applyFont="1" applyBorder="1" applyAlignment="1">
      <alignment vertical="center" wrapText="1"/>
    </xf>
    <xf numFmtId="0" fontId="43" fillId="0" borderId="85" xfId="0" applyFont="1" applyBorder="1" applyAlignment="1">
      <alignment horizontal="center" vertical="center" wrapText="1"/>
    </xf>
    <xf numFmtId="0" fontId="43" fillId="0" borderId="85" xfId="0" applyFont="1" applyBorder="1" applyAlignment="1">
      <alignment horizontal="left" vertical="center" wrapText="1"/>
    </xf>
    <xf numFmtId="174" fontId="43" fillId="0" borderId="85" xfId="0" applyNumberFormat="1" applyFont="1" applyBorder="1" applyAlignment="1">
      <alignment horizontal="center" vertical="center"/>
    </xf>
    <xf numFmtId="167" fontId="39" fillId="0" borderId="85" xfId="0" applyNumberFormat="1" applyFont="1" applyBorder="1" applyAlignment="1">
      <alignment horizontal="center" vertical="center"/>
    </xf>
    <xf numFmtId="0" fontId="39" fillId="0" borderId="85" xfId="0" applyFont="1" applyBorder="1" applyAlignment="1">
      <alignment horizontal="center" vertical="center"/>
    </xf>
    <xf numFmtId="0" fontId="39" fillId="0" borderId="85" xfId="0" applyFont="1" applyBorder="1" applyAlignment="1">
      <alignment vertical="center"/>
    </xf>
    <xf numFmtId="0" fontId="39" fillId="0" borderId="85" xfId="0" applyFont="1" applyBorder="1" applyAlignment="1">
      <alignment horizontal="left"/>
    </xf>
    <xf numFmtId="0" fontId="18" fillId="0" borderId="1" xfId="6" applyFont="1" applyFill="1" applyBorder="1" applyAlignment="1">
      <alignment horizontal="center" vertical="center" wrapText="1"/>
    </xf>
    <xf numFmtId="0" fontId="19" fillId="0" borderId="1" xfId="6" applyFont="1" applyFill="1" applyBorder="1" applyAlignment="1">
      <alignment horizontal="left" vertical="center" wrapText="1"/>
    </xf>
    <xf numFmtId="0" fontId="68" fillId="0" borderId="0" xfId="0" applyFont="1"/>
    <xf numFmtId="0" fontId="35" fillId="0" borderId="19" xfId="0" applyFont="1" applyFill="1" applyBorder="1" applyAlignment="1">
      <alignment vertical="center"/>
    </xf>
    <xf numFmtId="0" fontId="35" fillId="0" borderId="70" xfId="6" applyFont="1" applyFill="1" applyBorder="1" applyAlignment="1">
      <alignment horizontal="left" vertical="center" wrapText="1"/>
    </xf>
    <xf numFmtId="167" fontId="35" fillId="0" borderId="70" xfId="6" applyNumberFormat="1" applyFont="1" applyFill="1" applyBorder="1" applyAlignment="1">
      <alignment horizontal="center" vertical="center" wrapText="1"/>
    </xf>
    <xf numFmtId="0" fontId="18" fillId="0" borderId="66" xfId="0" applyFont="1" applyBorder="1" applyAlignment="1">
      <alignment horizontal="center" vertical="center"/>
    </xf>
    <xf numFmtId="0" fontId="18" fillId="0" borderId="65" xfId="0" applyFont="1" applyBorder="1" applyAlignment="1">
      <alignment horizontal="center" vertical="center"/>
    </xf>
    <xf numFmtId="0" fontId="18" fillId="0" borderId="67" xfId="0" applyFont="1" applyFill="1" applyBorder="1" applyAlignment="1">
      <alignment horizontal="left" vertical="center"/>
    </xf>
    <xf numFmtId="0" fontId="18" fillId="6" borderId="82" xfId="5" applyFont="1" applyFill="1" applyBorder="1" applyAlignment="1">
      <alignment horizontal="center" vertical="center" wrapText="1"/>
    </xf>
    <xf numFmtId="168" fontId="18" fillId="0" borderId="83" xfId="5" applyNumberFormat="1" applyFont="1" applyBorder="1" applyAlignment="1">
      <alignment horizontal="center" vertical="center"/>
    </xf>
    <xf numFmtId="0" fontId="18" fillId="0" borderId="59" xfId="5" applyFont="1" applyBorder="1" applyAlignment="1">
      <alignment horizontal="left" vertical="center"/>
    </xf>
    <xf numFmtId="168" fontId="18" fillId="0" borderId="64" xfId="8" applyNumberFormat="1" applyFont="1" applyBorder="1" applyAlignment="1">
      <alignment horizontal="center" vertical="center" wrapText="1"/>
    </xf>
    <xf numFmtId="0" fontId="18" fillId="0" borderId="59" xfId="5" applyFont="1" applyBorder="1" applyAlignment="1">
      <alignment horizontal="center" vertical="center" wrapText="1"/>
    </xf>
    <xf numFmtId="168" fontId="18" fillId="0" borderId="59" xfId="5" applyNumberFormat="1" applyFont="1" applyBorder="1" applyAlignment="1">
      <alignment horizontal="center" vertical="center"/>
    </xf>
    <xf numFmtId="167" fontId="18" fillId="0" borderId="59" xfId="5" applyNumberFormat="1" applyFont="1" applyBorder="1" applyAlignment="1">
      <alignment horizontal="center" vertical="center"/>
    </xf>
    <xf numFmtId="0" fontId="18" fillId="0" borderId="83" xfId="5" applyFont="1" applyBorder="1" applyAlignment="1">
      <alignment horizontal="left" vertical="center"/>
    </xf>
    <xf numFmtId="168" fontId="18" fillId="0" borderId="83" xfId="8" applyNumberFormat="1" applyFont="1" applyBorder="1" applyAlignment="1">
      <alignment horizontal="center" vertical="center" wrapText="1"/>
    </xf>
    <xf numFmtId="169" fontId="18" fillId="0" borderId="83" xfId="5" applyNumberFormat="1" applyFont="1" applyBorder="1" applyAlignment="1">
      <alignment horizontal="center" vertical="center" wrapText="1"/>
    </xf>
    <xf numFmtId="0" fontId="18" fillId="0" borderId="83" xfId="9" applyNumberFormat="1" applyFont="1" applyFill="1" applyBorder="1" applyAlignment="1">
      <alignment horizontal="center" vertical="center"/>
    </xf>
    <xf numFmtId="44" fontId="18" fillId="0" borderId="83" xfId="9" applyFont="1" applyFill="1" applyBorder="1" applyAlignment="1">
      <alignment horizontal="center" vertical="center"/>
    </xf>
    <xf numFmtId="167" fontId="18" fillId="0" borderId="83" xfId="9" applyNumberFormat="1" applyFont="1" applyFill="1" applyBorder="1" applyAlignment="1">
      <alignment horizontal="center" vertical="center"/>
    </xf>
    <xf numFmtId="0" fontId="18" fillId="0" borderId="83" xfId="5" applyFont="1" applyFill="1" applyBorder="1" applyAlignment="1">
      <alignment horizontal="left" vertical="center"/>
    </xf>
    <xf numFmtId="0" fontId="7" fillId="0" borderId="83" xfId="0" applyFont="1" applyBorder="1"/>
    <xf numFmtId="0" fontId="19" fillId="6" borderId="63" xfId="0" applyFont="1" applyFill="1" applyBorder="1" applyAlignment="1">
      <alignment horizontal="center" vertical="center"/>
    </xf>
    <xf numFmtId="0" fontId="43" fillId="0" borderId="20" xfId="0" applyFont="1" applyBorder="1" applyAlignment="1">
      <alignment horizontal="left" vertical="center" wrapText="1"/>
    </xf>
    <xf numFmtId="167" fontId="43" fillId="0" borderId="20" xfId="27" applyNumberFormat="1" applyFont="1" applyBorder="1" applyAlignment="1">
      <alignment horizontal="center" vertical="center" wrapText="1"/>
    </xf>
    <xf numFmtId="0" fontId="18" fillId="6" borderId="83" xfId="5" applyFont="1" applyFill="1" applyBorder="1" applyAlignment="1">
      <alignment horizontal="center" vertical="center" wrapText="1"/>
    </xf>
    <xf numFmtId="0" fontId="18" fillId="0" borderId="83" xfId="5" applyFont="1" applyBorder="1" applyAlignment="1">
      <alignment horizontal="left" vertical="center" wrapText="1"/>
    </xf>
    <xf numFmtId="0" fontId="40" fillId="0" borderId="83" xfId="0" applyFont="1" applyBorder="1" applyAlignment="1">
      <alignment horizontal="center" vertical="center"/>
    </xf>
    <xf numFmtId="167" fontId="40" fillId="0" borderId="83" xfId="0" applyNumberFormat="1" applyFont="1" applyBorder="1" applyAlignment="1">
      <alignment horizontal="center" vertical="center"/>
    </xf>
    <xf numFmtId="167" fontId="18" fillId="0" borderId="83" xfId="9" applyNumberFormat="1" applyFont="1" applyBorder="1" applyAlignment="1">
      <alignment horizontal="center" vertical="center"/>
    </xf>
    <xf numFmtId="0" fontId="18" fillId="0" borderId="83" xfId="9" applyNumberFormat="1" applyFont="1" applyFill="1" applyBorder="1" applyAlignment="1" applyProtection="1">
      <alignment horizontal="center" vertical="center"/>
    </xf>
    <xf numFmtId="167" fontId="18" fillId="0" borderId="83" xfId="9" applyNumberFormat="1" applyFont="1" applyFill="1" applyBorder="1" applyAlignment="1" applyProtection="1">
      <alignment horizontal="center" vertical="center"/>
    </xf>
    <xf numFmtId="0" fontId="19" fillId="0" borderId="83" xfId="0" applyFont="1" applyBorder="1" applyAlignment="1">
      <alignment horizontal="left" vertical="center"/>
    </xf>
    <xf numFmtId="0" fontId="39" fillId="0" borderId="83" xfId="0" applyFont="1" applyBorder="1" applyAlignment="1">
      <alignment horizontal="left" vertical="center" wrapText="1"/>
    </xf>
    <xf numFmtId="167" fontId="39" fillId="0" borderId="83" xfId="0" applyNumberFormat="1" applyFont="1" applyBorder="1" applyAlignment="1">
      <alignment horizontal="center" vertical="center" wrapText="1"/>
    </xf>
    <xf numFmtId="0" fontId="17" fillId="0" borderId="83" xfId="0" applyFont="1" applyBorder="1"/>
    <xf numFmtId="167" fontId="18" fillId="0" borderId="83" xfId="5" applyNumberFormat="1" applyFont="1" applyBorder="1" applyAlignment="1">
      <alignment horizontal="center" vertical="center"/>
    </xf>
    <xf numFmtId="0" fontId="18" fillId="0" borderId="83" xfId="9" applyNumberFormat="1" applyFont="1" applyBorder="1" applyAlignment="1">
      <alignment horizontal="center" vertical="center"/>
    </xf>
    <xf numFmtId="0" fontId="40" fillId="0" borderId="83" xfId="0" applyFont="1" applyBorder="1"/>
    <xf numFmtId="0" fontId="40" fillId="0" borderId="83" xfId="0" applyFont="1" applyBorder="1" applyAlignment="1">
      <alignment horizontal="left" vertical="center" wrapText="1"/>
    </xf>
    <xf numFmtId="0" fontId="35" fillId="0" borderId="83" xfId="0" applyFont="1" applyBorder="1" applyAlignment="1">
      <alignment horizontal="center" vertical="center" wrapText="1"/>
    </xf>
    <xf numFmtId="0" fontId="35" fillId="0" borderId="83" xfId="6" applyFont="1" applyFill="1" applyBorder="1" applyAlignment="1">
      <alignment horizontal="left" vertical="center" wrapText="1"/>
    </xf>
    <xf numFmtId="0" fontId="35" fillId="0" borderId="83" xfId="6" applyFont="1" applyFill="1" applyBorder="1" applyAlignment="1">
      <alignment horizontal="center" vertical="center" wrapText="1"/>
    </xf>
    <xf numFmtId="167" fontId="35" fillId="0" borderId="83" xfId="6" applyNumberFormat="1" applyFont="1" applyFill="1" applyBorder="1" applyAlignment="1">
      <alignment horizontal="center" vertical="center" wrapText="1"/>
    </xf>
    <xf numFmtId="0" fontId="39" fillId="0" borderId="83" xfId="0" applyFont="1" applyBorder="1" applyAlignment="1">
      <alignment horizontal="left" vertical="center"/>
    </xf>
    <xf numFmtId="167" fontId="39" fillId="0" borderId="83" xfId="0" applyNumberFormat="1" applyFont="1" applyBorder="1" applyAlignment="1">
      <alignment horizontal="center" vertical="center"/>
    </xf>
    <xf numFmtId="0" fontId="43" fillId="10" borderId="83" xfId="6" applyFont="1" applyFill="1" applyBorder="1" applyAlignment="1">
      <alignment vertical="center" wrapText="1"/>
    </xf>
    <xf numFmtId="167" fontId="43" fillId="10" borderId="83" xfId="6" applyNumberFormat="1" applyFont="1" applyFill="1" applyBorder="1" applyAlignment="1">
      <alignment horizontal="center" vertical="center" wrapText="1"/>
    </xf>
    <xf numFmtId="0" fontId="43" fillId="0" borderId="83" xfId="6" applyFont="1" applyBorder="1" applyAlignment="1">
      <alignment horizontal="left" vertical="center" wrapText="1"/>
    </xf>
    <xf numFmtId="0" fontId="43" fillId="0" borderId="83" xfId="6" applyFont="1" applyBorder="1" applyAlignment="1">
      <alignment horizontal="center" vertical="center" wrapText="1"/>
    </xf>
    <xf numFmtId="167" fontId="43" fillId="0" borderId="83" xfId="6" applyNumberFormat="1" applyFont="1" applyBorder="1" applyAlignment="1">
      <alignment horizontal="center" vertical="center" wrapText="1"/>
    </xf>
    <xf numFmtId="0" fontId="43" fillId="0" borderId="83" xfId="6" applyFont="1" applyBorder="1" applyAlignment="1">
      <alignment vertical="center" wrapText="1"/>
    </xf>
    <xf numFmtId="0" fontId="39" fillId="0" borderId="83" xfId="0" applyFont="1" applyFill="1" applyBorder="1" applyAlignment="1">
      <alignment horizontal="center" vertical="center" wrapText="1"/>
    </xf>
    <xf numFmtId="0" fontId="39" fillId="0" borderId="83" xfId="0" applyFont="1" applyBorder="1"/>
    <xf numFmtId="0" fontId="35" fillId="0" borderId="83" xfId="6" applyFont="1" applyBorder="1" applyAlignment="1">
      <alignment vertical="center" wrapText="1"/>
    </xf>
    <xf numFmtId="0" fontId="35" fillId="8" borderId="83" xfId="6" applyFont="1" applyFill="1" applyBorder="1" applyAlignment="1">
      <alignment vertical="center" wrapText="1"/>
    </xf>
    <xf numFmtId="0" fontId="35" fillId="8" borderId="83" xfId="6" applyFont="1" applyFill="1" applyBorder="1" applyAlignment="1">
      <alignment horizontal="center" vertical="center" wrapText="1"/>
    </xf>
    <xf numFmtId="167" fontId="35" fillId="8" borderId="83" xfId="6" applyNumberFormat="1" applyFont="1" applyFill="1" applyBorder="1" applyAlignment="1">
      <alignment horizontal="center" vertical="center" wrapText="1"/>
    </xf>
    <xf numFmtId="0" fontId="10" fillId="0" borderId="83" xfId="5" applyFont="1" applyBorder="1" applyAlignment="1">
      <alignment horizontal="left" vertical="center" wrapText="1"/>
    </xf>
    <xf numFmtId="0" fontId="10" fillId="0" borderId="83" xfId="9" applyNumberFormat="1" applyFont="1" applyFill="1" applyBorder="1" applyAlignment="1">
      <alignment horizontal="center" vertical="center"/>
    </xf>
    <xf numFmtId="167" fontId="10" fillId="0" borderId="83" xfId="9" applyNumberFormat="1" applyFont="1" applyFill="1" applyBorder="1" applyAlignment="1">
      <alignment horizontal="center" vertical="center"/>
    </xf>
    <xf numFmtId="0" fontId="40" fillId="0" borderId="83" xfId="0" applyFont="1" applyBorder="1" applyAlignment="1">
      <alignment horizontal="left" vertical="center"/>
    </xf>
    <xf numFmtId="0" fontId="35" fillId="0" borderId="83" xfId="5" applyFont="1" applyBorder="1" applyAlignment="1">
      <alignment horizontal="left" vertical="center" wrapText="1"/>
    </xf>
    <xf numFmtId="0" fontId="39" fillId="0" borderId="83" xfId="0" applyFont="1" applyBorder="1" applyAlignment="1">
      <alignment horizontal="center"/>
    </xf>
    <xf numFmtId="167" fontId="39" fillId="0" borderId="83" xfId="0" applyNumberFormat="1" applyFont="1" applyBorder="1" applyAlignment="1">
      <alignment horizontal="center"/>
    </xf>
    <xf numFmtId="167" fontId="39" fillId="0" borderId="83" xfId="30" applyNumberFormat="1" applyFont="1" applyBorder="1" applyAlignment="1">
      <alignment horizontal="center" vertical="center"/>
    </xf>
    <xf numFmtId="0" fontId="39" fillId="6" borderId="83" xfId="0" applyFont="1" applyFill="1" applyBorder="1" applyAlignment="1">
      <alignment horizontal="center" vertical="center" wrapText="1"/>
    </xf>
    <xf numFmtId="0" fontId="39" fillId="0" borderId="83" xfId="0" applyFont="1" applyBorder="1" applyAlignment="1">
      <alignment horizontal="left"/>
    </xf>
    <xf numFmtId="167" fontId="39" fillId="0" borderId="83" xfId="30" applyNumberFormat="1" applyFont="1" applyBorder="1" applyAlignment="1">
      <alignment horizontal="center"/>
    </xf>
    <xf numFmtId="0" fontId="35" fillId="0" borderId="83" xfId="6" applyFont="1" applyFill="1" applyBorder="1" applyAlignment="1">
      <alignment vertical="center" wrapText="1"/>
    </xf>
    <xf numFmtId="0" fontId="42" fillId="0" borderId="83" xfId="6" applyFont="1" applyBorder="1" applyAlignment="1">
      <alignment horizontal="left" vertical="center" wrapText="1"/>
    </xf>
    <xf numFmtId="0" fontId="42" fillId="0" borderId="83" xfId="6" applyFont="1" applyBorder="1" applyAlignment="1">
      <alignment horizontal="center" vertical="center" wrapText="1"/>
    </xf>
    <xf numFmtId="174" fontId="42" fillId="0" borderId="83" xfId="6" applyNumberFormat="1" applyFont="1" applyBorder="1" applyAlignment="1">
      <alignment horizontal="center" vertical="center" wrapText="1"/>
    </xf>
    <xf numFmtId="0" fontId="42" fillId="0" borderId="83" xfId="2" applyFont="1" applyBorder="1" applyAlignment="1">
      <alignment vertical="center" wrapText="1"/>
    </xf>
    <xf numFmtId="0" fontId="42" fillId="10" borderId="83" xfId="6" applyFont="1" applyFill="1" applyBorder="1" applyAlignment="1">
      <alignment horizontal="center" vertical="center" wrapText="1"/>
    </xf>
    <xf numFmtId="174" fontId="42" fillId="10" borderId="83" xfId="6" applyNumberFormat="1" applyFont="1" applyFill="1" applyBorder="1" applyAlignment="1">
      <alignment horizontal="center" vertical="center" wrapText="1"/>
    </xf>
    <xf numFmtId="167" fontId="18" fillId="2" borderId="83" xfId="0" applyNumberFormat="1" applyFont="1" applyFill="1" applyBorder="1" applyAlignment="1">
      <alignment horizontal="center" vertical="center" wrapText="1"/>
    </xf>
    <xf numFmtId="167" fontId="18" fillId="5" borderId="83" xfId="0" applyNumberFormat="1" applyFont="1" applyFill="1" applyBorder="1" applyAlignment="1">
      <alignment horizontal="center" vertical="center" wrapText="1"/>
    </xf>
    <xf numFmtId="0" fontId="24" fillId="0" borderId="83" xfId="0" applyFont="1" applyFill="1" applyBorder="1" applyAlignment="1">
      <alignment horizontal="left" vertical="center" wrapText="1"/>
    </xf>
    <xf numFmtId="0" fontId="19" fillId="0" borderId="29" xfId="6" applyFont="1" applyFill="1" applyBorder="1" applyAlignment="1">
      <alignment horizontal="left" vertical="center" wrapText="1"/>
    </xf>
    <xf numFmtId="0" fontId="19" fillId="0" borderId="28" xfId="6" applyFont="1" applyFill="1" applyBorder="1" applyAlignment="1">
      <alignment horizontal="left" vertical="center" wrapText="1"/>
    </xf>
    <xf numFmtId="0" fontId="19" fillId="0" borderId="29" xfId="0" applyFont="1" applyFill="1" applyBorder="1" applyAlignment="1">
      <alignment vertical="center" wrapText="1"/>
    </xf>
    <xf numFmtId="0" fontId="19" fillId="0" borderId="6" xfId="6" applyFont="1" applyFill="1" applyBorder="1" applyAlignment="1">
      <alignment vertical="center" wrapText="1"/>
    </xf>
    <xf numFmtId="0" fontId="19" fillId="0" borderId="29" xfId="6" applyFont="1" applyFill="1" applyBorder="1" applyAlignment="1">
      <alignment vertical="center" wrapText="1"/>
    </xf>
    <xf numFmtId="0" fontId="19" fillId="0" borderId="32" xfId="6" applyFont="1" applyFill="1" applyBorder="1" applyAlignment="1">
      <alignment vertical="center" wrapText="1"/>
    </xf>
    <xf numFmtId="0" fontId="19" fillId="0" borderId="35" xfId="6" applyFont="1" applyFill="1" applyBorder="1" applyAlignment="1">
      <alignment vertical="center" wrapText="1"/>
    </xf>
    <xf numFmtId="0" fontId="19" fillId="0" borderId="7" xfId="6" applyFont="1" applyFill="1" applyBorder="1" applyAlignment="1">
      <alignment vertical="center" wrapText="1"/>
    </xf>
    <xf numFmtId="0" fontId="19" fillId="0" borderId="29" xfId="0" applyFont="1" applyFill="1" applyBorder="1" applyAlignment="1">
      <alignment horizontal="left" vertical="center" wrapText="1"/>
    </xf>
    <xf numFmtId="0" fontId="19" fillId="0" borderId="4" xfId="6" applyFont="1" applyFill="1" applyBorder="1" applyAlignment="1">
      <alignment horizontal="left" vertical="center" wrapText="1"/>
    </xf>
    <xf numFmtId="0" fontId="19" fillId="0" borderId="6" xfId="6" applyFont="1" applyFill="1" applyBorder="1" applyAlignment="1">
      <alignment horizontal="left" vertical="center" wrapText="1"/>
    </xf>
    <xf numFmtId="0" fontId="57" fillId="0" borderId="29" xfId="0" applyFont="1" applyFill="1" applyBorder="1" applyAlignment="1">
      <alignment horizontal="left" vertical="center" wrapText="1"/>
    </xf>
    <xf numFmtId="0" fontId="57" fillId="0" borderId="67" xfId="0" applyFont="1" applyFill="1" applyBorder="1" applyAlignment="1">
      <alignment horizontal="left" vertical="center" wrapText="1"/>
    </xf>
    <xf numFmtId="0" fontId="19" fillId="0" borderId="67" xfId="6" applyFont="1" applyFill="1" applyBorder="1" applyAlignment="1">
      <alignment horizontal="left" vertical="center" wrapText="1"/>
    </xf>
    <xf numFmtId="0" fontId="19" fillId="0" borderId="67" xfId="0" applyFont="1" applyFill="1" applyBorder="1" applyAlignment="1">
      <alignment horizontal="left" vertical="center" wrapText="1"/>
    </xf>
    <xf numFmtId="0" fontId="19" fillId="0" borderId="67" xfId="6" applyFont="1" applyFill="1" applyBorder="1" applyAlignment="1">
      <alignment vertical="center" wrapText="1"/>
    </xf>
    <xf numFmtId="0" fontId="19" fillId="0" borderId="67" xfId="0" applyFont="1" applyFill="1" applyBorder="1" applyAlignment="1">
      <alignment horizontal="left" vertical="center"/>
    </xf>
    <xf numFmtId="0" fontId="19" fillId="0" borderId="67" xfId="6" applyFont="1" applyFill="1" applyBorder="1" applyAlignment="1">
      <alignment vertical="center"/>
    </xf>
    <xf numFmtId="0" fontId="18" fillId="0" borderId="1" xfId="6" applyFont="1" applyFill="1" applyBorder="1" applyAlignment="1">
      <alignment vertical="center" wrapText="1"/>
    </xf>
    <xf numFmtId="0" fontId="19" fillId="0" borderId="38" xfId="6" applyFont="1" applyFill="1" applyBorder="1" applyAlignment="1">
      <alignment horizontal="left" vertical="center" wrapText="1"/>
    </xf>
    <xf numFmtId="0" fontId="19" fillId="0" borderId="83" xfId="0" applyFont="1" applyFill="1" applyBorder="1" applyAlignment="1">
      <alignment horizontal="left" vertical="center"/>
    </xf>
    <xf numFmtId="0" fontId="19" fillId="0" borderId="83" xfId="0" applyFont="1" applyFill="1" applyBorder="1" applyAlignment="1">
      <alignment horizontal="left" vertical="center" wrapText="1"/>
    </xf>
    <xf numFmtId="0" fontId="18" fillId="0" borderId="4" xfId="6" applyFont="1" applyFill="1" applyBorder="1" applyAlignment="1">
      <alignment horizontal="center" vertical="center" wrapText="1"/>
    </xf>
    <xf numFmtId="0" fontId="18" fillId="0" borderId="6" xfId="6" applyFont="1" applyFill="1" applyBorder="1" applyAlignment="1">
      <alignment horizontal="center" vertical="center" wrapText="1"/>
    </xf>
    <xf numFmtId="0" fontId="18" fillId="0" borderId="8" xfId="6" applyFont="1" applyFill="1" applyBorder="1" applyAlignment="1">
      <alignment horizontal="center" vertical="center" wrapText="1"/>
    </xf>
    <xf numFmtId="167" fontId="19" fillId="0" borderId="85" xfId="0" applyNumberFormat="1" applyFont="1" applyBorder="1" applyAlignment="1">
      <alignment horizontal="center" vertical="center"/>
    </xf>
    <xf numFmtId="167" fontId="19" fillId="0" borderId="85" xfId="6" applyNumberFormat="1" applyFont="1" applyBorder="1" applyAlignment="1">
      <alignment horizontal="center" vertical="center" wrapText="1"/>
    </xf>
    <xf numFmtId="174" fontId="26" fillId="0" borderId="85" xfId="0" applyNumberFormat="1" applyFont="1" applyBorder="1" applyAlignment="1">
      <alignment horizontal="center" vertical="center"/>
    </xf>
    <xf numFmtId="174" fontId="26" fillId="0" borderId="85" xfId="6" applyNumberFormat="1" applyFont="1" applyBorder="1" applyAlignment="1">
      <alignment horizontal="center" vertical="center" wrapText="1"/>
    </xf>
    <xf numFmtId="167" fontId="18" fillId="2" borderId="84" xfId="6" applyNumberFormat="1" applyFont="1" applyFill="1" applyBorder="1" applyAlignment="1">
      <alignment horizontal="center" vertical="center" wrapText="1"/>
    </xf>
    <xf numFmtId="167" fontId="18" fillId="0" borderId="85" xfId="6" applyNumberFormat="1" applyFont="1" applyBorder="1" applyAlignment="1">
      <alignment horizontal="center" vertical="center" wrapText="1"/>
    </xf>
    <xf numFmtId="164" fontId="39" fillId="0" borderId="85" xfId="0" applyNumberFormat="1" applyFont="1" applyBorder="1" applyAlignment="1">
      <alignment horizontal="center" vertical="center" wrapText="1"/>
    </xf>
    <xf numFmtId="0" fontId="31" fillId="0" borderId="85" xfId="0" applyFont="1" applyBorder="1"/>
    <xf numFmtId="167" fontId="10" fillId="0" borderId="85" xfId="6" applyNumberFormat="1" applyFont="1" applyBorder="1" applyAlignment="1">
      <alignment horizontal="center" vertical="center" wrapText="1"/>
    </xf>
    <xf numFmtId="167" fontId="19" fillId="0" borderId="83" xfId="5" applyNumberFormat="1" applyFont="1" applyBorder="1" applyAlignment="1">
      <alignment horizontal="center" vertical="center" wrapText="1"/>
    </xf>
    <xf numFmtId="167" fontId="26" fillId="0" borderId="83" xfId="0" applyNumberFormat="1" applyFont="1" applyBorder="1" applyAlignment="1">
      <alignment horizontal="center" vertical="center" wrapText="1"/>
    </xf>
    <xf numFmtId="167" fontId="39" fillId="0" borderId="83" xfId="6" applyNumberFormat="1" applyFont="1" applyBorder="1" applyAlignment="1">
      <alignment horizontal="center" vertical="center" wrapText="1"/>
    </xf>
    <xf numFmtId="167" fontId="26" fillId="0" borderId="83" xfId="6" applyNumberFormat="1" applyFont="1" applyBorder="1" applyAlignment="1">
      <alignment horizontal="center" vertical="center" wrapText="1"/>
    </xf>
    <xf numFmtId="0" fontId="38" fillId="9" borderId="83" xfId="5" applyFont="1" applyFill="1" applyBorder="1" applyAlignment="1">
      <alignment horizontal="center" vertical="center"/>
    </xf>
    <xf numFmtId="0" fontId="38" fillId="9" borderId="83" xfId="5" applyFont="1" applyFill="1" applyBorder="1" applyAlignment="1">
      <alignment vertical="center"/>
    </xf>
    <xf numFmtId="167" fontId="38" fillId="9" borderId="83" xfId="9" applyNumberFormat="1" applyFont="1" applyFill="1" applyBorder="1" applyAlignment="1">
      <alignment horizontal="center" vertical="center"/>
    </xf>
    <xf numFmtId="167" fontId="38" fillId="9" borderId="83" xfId="9" applyNumberFormat="1" applyFont="1" applyFill="1" applyBorder="1" applyAlignment="1">
      <alignment vertical="center"/>
    </xf>
    <xf numFmtId="0" fontId="38" fillId="14" borderId="28" xfId="6" applyFont="1" applyFill="1" applyBorder="1" applyAlignment="1">
      <alignment horizontal="center" vertical="center" wrapText="1"/>
    </xf>
    <xf numFmtId="0" fontId="38" fillId="14" borderId="31" xfId="6" applyFont="1" applyFill="1" applyBorder="1" applyAlignment="1">
      <alignment horizontal="center" vertical="center" wrapText="1"/>
    </xf>
    <xf numFmtId="167" fontId="19" fillId="0" borderId="59" xfId="0" applyNumberFormat="1" applyFont="1" applyFill="1" applyBorder="1" applyAlignment="1">
      <alignment horizontal="center" vertical="top"/>
    </xf>
    <xf numFmtId="167" fontId="19" fillId="0" borderId="31" xfId="0" applyNumberFormat="1" applyFont="1" applyFill="1" applyBorder="1" applyAlignment="1">
      <alignment horizontal="center" vertical="top"/>
    </xf>
    <xf numFmtId="167" fontId="19" fillId="0" borderId="34" xfId="0" applyNumberFormat="1" applyFont="1" applyFill="1" applyBorder="1" applyAlignment="1">
      <alignment horizontal="center" vertical="top"/>
    </xf>
    <xf numFmtId="0" fontId="37" fillId="13" borderId="1" xfId="25" applyFont="1" applyFill="1" applyBorder="1" applyAlignment="1">
      <alignment horizontal="center" vertical="center" wrapText="1"/>
    </xf>
    <xf numFmtId="0" fontId="19" fillId="6" borderId="28" xfId="6" applyFont="1" applyFill="1" applyBorder="1" applyAlignment="1">
      <alignment horizontal="center" vertical="center" wrapText="1"/>
    </xf>
    <xf numFmtId="0" fontId="19" fillId="6" borderId="34" xfId="6" applyFont="1" applyFill="1" applyBorder="1" applyAlignment="1">
      <alignment horizontal="center" vertical="center" wrapText="1"/>
    </xf>
    <xf numFmtId="0" fontId="19" fillId="0" borderId="28" xfId="6" applyFont="1" applyFill="1" applyBorder="1" applyAlignment="1">
      <alignment horizontal="left" vertical="center" wrapText="1"/>
    </xf>
    <xf numFmtId="0" fontId="19" fillId="0" borderId="34" xfId="6" applyFont="1" applyFill="1" applyBorder="1" applyAlignment="1">
      <alignment horizontal="left" vertical="center" wrapText="1"/>
    </xf>
    <xf numFmtId="0" fontId="19" fillId="0" borderId="28" xfId="6" applyFont="1" applyBorder="1" applyAlignment="1">
      <alignment horizontal="center" vertical="center" wrapText="1"/>
    </xf>
    <xf numFmtId="0" fontId="19" fillId="0" borderId="34" xfId="6" applyFont="1" applyBorder="1" applyAlignment="1">
      <alignment horizontal="center" vertical="center" wrapText="1"/>
    </xf>
    <xf numFmtId="0" fontId="19" fillId="0" borderId="28" xfId="0" applyFont="1" applyBorder="1" applyAlignment="1">
      <alignment horizontal="center" vertical="center"/>
    </xf>
    <xf numFmtId="0" fontId="19" fillId="0" borderId="34" xfId="0" applyFont="1" applyBorder="1" applyAlignment="1">
      <alignment horizontal="center" vertical="center"/>
    </xf>
    <xf numFmtId="0" fontId="19" fillId="0" borderId="28" xfId="0" applyFont="1" applyBorder="1" applyAlignment="1">
      <alignment horizontal="center" vertical="center" wrapText="1"/>
    </xf>
    <xf numFmtId="0" fontId="19" fillId="0" borderId="34" xfId="0" applyFont="1" applyBorder="1" applyAlignment="1">
      <alignment horizontal="center" vertical="center" wrapText="1"/>
    </xf>
    <xf numFmtId="0" fontId="37" fillId="11" borderId="27" xfId="6" applyFont="1" applyFill="1" applyBorder="1" applyAlignment="1">
      <alignment horizontal="center" vertical="center" wrapText="1"/>
    </xf>
    <xf numFmtId="0" fontId="37" fillId="11" borderId="0" xfId="6" applyFont="1" applyFill="1" applyBorder="1" applyAlignment="1">
      <alignment horizontal="center" vertical="center" wrapText="1"/>
    </xf>
    <xf numFmtId="0" fontId="38" fillId="14" borderId="15" xfId="6" applyFont="1" applyFill="1" applyBorder="1" applyAlignment="1">
      <alignment horizontal="center" vertical="center" wrapText="1"/>
    </xf>
    <xf numFmtId="0" fontId="38" fillId="14" borderId="30" xfId="6" applyFont="1" applyFill="1" applyBorder="1" applyAlignment="1">
      <alignment horizontal="center" vertical="center" wrapText="1"/>
    </xf>
    <xf numFmtId="0" fontId="38" fillId="14" borderId="68" xfId="6" applyFont="1" applyFill="1" applyBorder="1" applyAlignment="1">
      <alignment horizontal="center" vertical="center" wrapText="1"/>
    </xf>
    <xf numFmtId="0" fontId="38" fillId="14" borderId="65" xfId="6" applyFont="1" applyFill="1" applyBorder="1" applyAlignment="1">
      <alignment horizontal="center" vertical="center" wrapText="1"/>
    </xf>
    <xf numFmtId="0" fontId="38" fillId="14" borderId="66" xfId="6" applyFont="1" applyFill="1" applyBorder="1" applyAlignment="1">
      <alignment horizontal="center" vertical="center" wrapText="1"/>
    </xf>
    <xf numFmtId="0" fontId="37" fillId="13" borderId="29" xfId="25" applyFont="1" applyFill="1" applyBorder="1" applyAlignment="1">
      <alignment horizontal="center" vertical="center" wrapText="1"/>
    </xf>
    <xf numFmtId="0" fontId="37" fillId="11" borderId="0" xfId="6" applyFont="1" applyFill="1" applyAlignment="1">
      <alignment horizontal="center" vertical="center" wrapText="1"/>
    </xf>
    <xf numFmtId="0" fontId="38" fillId="14" borderId="29" xfId="6" applyFont="1" applyFill="1" applyBorder="1" applyAlignment="1">
      <alignment horizontal="center" vertical="center" wrapText="1"/>
    </xf>
    <xf numFmtId="0" fontId="19" fillId="0" borderId="67" xfId="0" applyFont="1" applyBorder="1" applyAlignment="1">
      <alignment horizontal="center" vertical="center"/>
    </xf>
    <xf numFmtId="0" fontId="37" fillId="11" borderId="29" xfId="6" applyFont="1" applyFill="1" applyBorder="1" applyAlignment="1">
      <alignment horizontal="center" vertical="center" wrapText="1"/>
    </xf>
    <xf numFmtId="0" fontId="19" fillId="0" borderId="67" xfId="6" applyFont="1" applyBorder="1" applyAlignment="1">
      <alignment horizontal="center" vertical="center" wrapText="1"/>
    </xf>
    <xf numFmtId="0" fontId="49" fillId="0" borderId="0" xfId="0" applyFont="1" applyFill="1" applyAlignment="1">
      <alignment horizontal="center" vertical="center"/>
    </xf>
    <xf numFmtId="0" fontId="61" fillId="0" borderId="67" xfId="0" applyFont="1" applyBorder="1" applyAlignment="1">
      <alignment horizontal="center" vertical="center"/>
    </xf>
    <xf numFmtId="0" fontId="19" fillId="8" borderId="67" xfId="0" applyFont="1" applyFill="1" applyBorder="1" applyAlignment="1">
      <alignment horizontal="center" vertical="center"/>
    </xf>
    <xf numFmtId="0" fontId="19" fillId="0" borderId="67" xfId="0" applyFont="1" applyBorder="1" applyAlignment="1">
      <alignment horizontal="center" vertical="center" wrapText="1"/>
    </xf>
    <xf numFmtId="0" fontId="19" fillId="6" borderId="67" xfId="6" applyFont="1" applyFill="1" applyBorder="1" applyAlignment="1">
      <alignment horizontal="center" vertical="center" wrapText="1"/>
    </xf>
    <xf numFmtId="0" fontId="19" fillId="0" borderId="67" xfId="6" applyFont="1" applyFill="1" applyBorder="1" applyAlignment="1">
      <alignment horizontal="left" vertical="center" wrapText="1"/>
    </xf>
    <xf numFmtId="0" fontId="28" fillId="11" borderId="83" xfId="6" applyFont="1" applyFill="1" applyBorder="1" applyAlignment="1">
      <alignment horizontal="center" vertical="center" wrapText="1"/>
    </xf>
    <xf numFmtId="0" fontId="17" fillId="0" borderId="75" xfId="0" applyFont="1" applyBorder="1" applyAlignment="1">
      <alignment horizontal="center" vertical="center" wrapText="1"/>
    </xf>
    <xf numFmtId="0" fontId="20" fillId="6" borderId="82" xfId="6" applyFont="1" applyFill="1" applyBorder="1" applyAlignment="1">
      <alignment horizontal="center" vertical="center" wrapText="1"/>
    </xf>
    <xf numFmtId="0" fontId="20" fillId="6" borderId="65" xfId="6" applyFont="1" applyFill="1" applyBorder="1" applyAlignment="1">
      <alignment horizontal="center" vertical="center" wrapText="1"/>
    </xf>
    <xf numFmtId="0" fontId="20" fillId="6" borderId="66" xfId="6" applyFont="1" applyFill="1" applyBorder="1" applyAlignment="1">
      <alignment horizontal="center" vertical="center" wrapText="1"/>
    </xf>
    <xf numFmtId="0" fontId="20" fillId="6" borderId="83" xfId="6" applyFont="1" applyFill="1" applyBorder="1" applyAlignment="1">
      <alignment horizontal="center" vertical="center" wrapText="1"/>
    </xf>
    <xf numFmtId="4" fontId="18" fillId="6" borderId="83" xfId="6" applyNumberFormat="1" applyFont="1" applyFill="1" applyBorder="1" applyAlignment="1">
      <alignment horizontal="center" vertical="center" wrapText="1"/>
    </xf>
    <xf numFmtId="0" fontId="19" fillId="0" borderId="1" xfId="6" applyFont="1" applyBorder="1" applyAlignment="1">
      <alignment horizontal="center" vertical="center" wrapText="1"/>
    </xf>
    <xf numFmtId="0" fontId="18" fillId="0" borderId="1" xfId="6" applyFont="1" applyFill="1" applyBorder="1" applyAlignment="1">
      <alignment horizontal="center" vertical="center" wrapText="1"/>
    </xf>
    <xf numFmtId="4" fontId="18" fillId="6" borderId="1" xfId="6" applyNumberFormat="1" applyFont="1" applyFill="1" applyBorder="1" applyAlignment="1">
      <alignment horizontal="center" vertical="center" wrapText="1"/>
    </xf>
    <xf numFmtId="0" fontId="20" fillId="6" borderId="10" xfId="6" applyFont="1" applyFill="1" applyBorder="1" applyAlignment="1">
      <alignment horizontal="center" vertical="center" wrapText="1"/>
    </xf>
    <xf numFmtId="0" fontId="20" fillId="6" borderId="13" xfId="6" applyFont="1" applyFill="1" applyBorder="1" applyAlignment="1">
      <alignment horizontal="center" vertical="center" wrapText="1"/>
    </xf>
    <xf numFmtId="0" fontId="20" fillId="6" borderId="9" xfId="6" applyFont="1" applyFill="1" applyBorder="1" applyAlignment="1">
      <alignment horizontal="center" vertical="center" wrapText="1"/>
    </xf>
    <xf numFmtId="0" fontId="28" fillId="15" borderId="81" xfId="6" applyFont="1" applyFill="1" applyBorder="1" applyAlignment="1">
      <alignment horizontal="center" vertical="center" wrapText="1"/>
    </xf>
    <xf numFmtId="0" fontId="28" fillId="11" borderId="81" xfId="6" applyFont="1" applyFill="1" applyBorder="1" applyAlignment="1">
      <alignment horizontal="center" vertical="center" wrapText="1"/>
    </xf>
    <xf numFmtId="0" fontId="17" fillId="0" borderId="81" xfId="0" applyFont="1" applyBorder="1" applyAlignment="1">
      <alignment horizontal="center" vertical="center" wrapText="1"/>
    </xf>
    <xf numFmtId="0" fontId="19" fillId="0" borderId="29" xfId="6" applyFont="1" applyFill="1" applyBorder="1" applyAlignment="1">
      <alignment horizontal="center" vertical="center" wrapText="1"/>
    </xf>
    <xf numFmtId="0" fontId="28" fillId="11" borderId="1" xfId="6" applyFont="1" applyFill="1" applyBorder="1" applyAlignment="1">
      <alignment horizontal="center" vertical="center" wrapText="1"/>
    </xf>
    <xf numFmtId="0" fontId="19" fillId="0" borderId="8" xfId="6" applyFont="1" applyFill="1" applyBorder="1" applyAlignment="1">
      <alignment horizontal="center" vertical="center" wrapText="1"/>
    </xf>
    <xf numFmtId="0" fontId="19" fillId="0" borderId="0" xfId="6" applyFont="1" applyFill="1" applyBorder="1" applyAlignment="1">
      <alignment horizontal="center" vertical="center" wrapText="1"/>
    </xf>
    <xf numFmtId="0" fontId="19" fillId="0" borderId="18" xfId="6" applyFont="1" applyFill="1" applyBorder="1" applyAlignment="1">
      <alignment horizontal="center" vertical="center" wrapText="1"/>
    </xf>
    <xf numFmtId="0" fontId="20" fillId="6" borderId="1" xfId="6"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3" xfId="0" applyFont="1" applyBorder="1" applyAlignment="1">
      <alignment horizontal="left" vertical="center" wrapText="1"/>
    </xf>
    <xf numFmtId="0" fontId="19" fillId="0" borderId="12" xfId="0" applyFont="1" applyBorder="1" applyAlignment="1">
      <alignment horizontal="left" vertical="center" wrapText="1"/>
    </xf>
    <xf numFmtId="0" fontId="19" fillId="0" borderId="16" xfId="0" applyFont="1" applyBorder="1" applyAlignment="1">
      <alignment horizontal="left" vertical="center" wrapText="1"/>
    </xf>
    <xf numFmtId="0" fontId="57" fillId="0" borderId="10" xfId="6" applyFont="1" applyFill="1" applyBorder="1" applyAlignment="1">
      <alignment horizontal="left" vertical="center" wrapText="1"/>
    </xf>
    <xf numFmtId="0" fontId="57" fillId="0" borderId="13" xfId="6" applyFont="1" applyFill="1" applyBorder="1" applyAlignment="1">
      <alignment horizontal="left" vertical="center" wrapText="1"/>
    </xf>
    <xf numFmtId="0" fontId="57" fillId="0" borderId="9" xfId="6" applyFont="1" applyFill="1" applyBorder="1" applyAlignment="1">
      <alignment horizontal="left" vertical="center" wrapText="1"/>
    </xf>
    <xf numFmtId="0" fontId="18" fillId="0" borderId="67" xfId="6" applyFont="1" applyBorder="1" applyAlignment="1">
      <alignment horizontal="center" vertical="center" wrapText="1"/>
    </xf>
    <xf numFmtId="0" fontId="39" fillId="0" borderId="1" xfId="6" applyFont="1" applyFill="1" applyBorder="1" applyAlignment="1">
      <alignment horizontal="center" vertical="center" wrapText="1"/>
    </xf>
    <xf numFmtId="4" fontId="39" fillId="0" borderId="1" xfId="6" applyNumberFormat="1" applyFont="1" applyFill="1" applyBorder="1" applyAlignment="1">
      <alignment horizontal="left" vertical="center" wrapText="1"/>
    </xf>
    <xf numFmtId="0" fontId="39" fillId="0" borderId="1" xfId="6" applyFont="1" applyFill="1" applyBorder="1" applyAlignment="1">
      <alignment horizontal="center" vertical="center"/>
    </xf>
    <xf numFmtId="167" fontId="39" fillId="0" borderId="3" xfId="0" applyNumberFormat="1" applyFont="1" applyBorder="1" applyAlignment="1">
      <alignment horizontal="center" vertical="center"/>
    </xf>
    <xf numFmtId="167" fontId="39" fillId="0" borderId="12" xfId="0" applyNumberFormat="1" applyFont="1" applyBorder="1" applyAlignment="1">
      <alignment horizontal="center" vertical="center"/>
    </xf>
    <xf numFmtId="167" fontId="39" fillId="0" borderId="16" xfId="0" applyNumberFormat="1" applyFont="1" applyBorder="1" applyAlignment="1">
      <alignment horizontal="center" vertical="center"/>
    </xf>
    <xf numFmtId="0" fontId="18" fillId="0" borderId="51"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14" xfId="0" applyFont="1" applyBorder="1" applyAlignment="1">
      <alignment horizontal="center" vertical="center" wrapText="1"/>
    </xf>
    <xf numFmtId="0" fontId="20" fillId="6" borderId="67" xfId="6" applyFont="1" applyFill="1" applyBorder="1" applyAlignment="1">
      <alignment horizontal="center" vertical="center" wrapText="1"/>
    </xf>
    <xf numFmtId="172" fontId="39" fillId="0" borderId="1" xfId="6" applyNumberFormat="1" applyFont="1" applyFill="1" applyBorder="1" applyAlignment="1">
      <alignment horizontal="left" vertical="center" wrapText="1"/>
    </xf>
    <xf numFmtId="0" fontId="39" fillId="0" borderId="3" xfId="6" applyFont="1" applyFill="1" applyBorder="1" applyAlignment="1">
      <alignment horizontal="center" vertical="center" wrapText="1"/>
    </xf>
    <xf numFmtId="0" fontId="39" fillId="0" borderId="12" xfId="6" applyFont="1" applyFill="1" applyBorder="1" applyAlignment="1">
      <alignment horizontal="center" vertical="center" wrapText="1"/>
    </xf>
    <xf numFmtId="0" fontId="39" fillId="0" borderId="16" xfId="6" applyFont="1" applyFill="1" applyBorder="1" applyAlignment="1">
      <alignment horizontal="center" vertical="center" wrapText="1"/>
    </xf>
    <xf numFmtId="0" fontId="18" fillId="0" borderId="1" xfId="6" applyFont="1" applyBorder="1" applyAlignment="1">
      <alignment horizontal="center" vertical="center" wrapText="1"/>
    </xf>
    <xf numFmtId="0" fontId="18" fillId="0" borderId="29" xfId="6" applyFont="1" applyBorder="1" applyAlignment="1">
      <alignment horizontal="center" vertical="center" wrapText="1"/>
    </xf>
    <xf numFmtId="0" fontId="18" fillId="0" borderId="51" xfId="6" applyFont="1" applyBorder="1" applyAlignment="1">
      <alignment horizontal="center" vertical="center" wrapText="1"/>
    </xf>
    <xf numFmtId="0" fontId="18" fillId="0" borderId="55" xfId="6" applyFont="1" applyBorder="1" applyAlignment="1">
      <alignment horizontal="center" vertical="center" wrapText="1"/>
    </xf>
    <xf numFmtId="0" fontId="18" fillId="0" borderId="14" xfId="6" applyFont="1" applyBorder="1" applyAlignment="1">
      <alignment horizontal="center" vertical="center" wrapText="1"/>
    </xf>
    <xf numFmtId="0" fontId="57" fillId="0" borderId="1" xfId="0" applyNumberFormat="1" applyFont="1" applyBorder="1" applyAlignment="1">
      <alignment horizontal="left" vertical="center" wrapText="1"/>
    </xf>
    <xf numFmtId="0" fontId="21" fillId="7" borderId="10" xfId="6" applyFont="1" applyFill="1" applyBorder="1" applyAlignment="1">
      <alignment horizontal="center" vertical="center" wrapText="1"/>
    </xf>
    <xf numFmtId="0" fontId="21" fillId="7" borderId="13" xfId="6" applyFont="1" applyFill="1" applyBorder="1" applyAlignment="1">
      <alignment horizontal="center" vertical="center" wrapText="1"/>
    </xf>
    <xf numFmtId="0" fontId="39" fillId="0" borderId="29" xfId="6" applyFont="1" applyBorder="1" applyAlignment="1">
      <alignment horizontal="center" vertical="center" wrapText="1"/>
    </xf>
    <xf numFmtId="0" fontId="39" fillId="0" borderId="29" xfId="0" applyFont="1" applyFill="1" applyBorder="1" applyAlignment="1">
      <alignment horizontal="center" vertical="center" wrapText="1"/>
    </xf>
    <xf numFmtId="0" fontId="39" fillId="0" borderId="39" xfId="6" applyFont="1" applyFill="1" applyBorder="1" applyAlignment="1">
      <alignment horizontal="center" vertical="center" wrapText="1"/>
    </xf>
    <xf numFmtId="0" fontId="39" fillId="0" borderId="31" xfId="6" applyFont="1" applyFill="1" applyBorder="1" applyAlignment="1">
      <alignment horizontal="center" vertical="center" wrapText="1"/>
    </xf>
    <xf numFmtId="0" fontId="39" fillId="0" borderId="34" xfId="6" applyFont="1" applyFill="1" applyBorder="1" applyAlignment="1">
      <alignment horizontal="center" vertical="center" wrapText="1"/>
    </xf>
    <xf numFmtId="0" fontId="39" fillId="0" borderId="1" xfId="0" applyFont="1" applyBorder="1" applyAlignment="1">
      <alignment horizontal="center" vertical="center" wrapText="1"/>
    </xf>
    <xf numFmtId="167" fontId="39" fillId="0" borderId="1" xfId="0" applyNumberFormat="1" applyFont="1" applyFill="1" applyBorder="1" applyAlignment="1">
      <alignment horizontal="center" vertical="center"/>
    </xf>
    <xf numFmtId="167" fontId="39" fillId="0" borderId="1" xfId="6" applyNumberFormat="1" applyFont="1" applyFill="1" applyBorder="1" applyAlignment="1">
      <alignment horizontal="center" vertical="center" wrapText="1"/>
    </xf>
    <xf numFmtId="0" fontId="20" fillId="16" borderId="1" xfId="6" applyFont="1" applyFill="1" applyBorder="1" applyAlignment="1">
      <alignment horizontal="center" vertical="center" wrapText="1"/>
    </xf>
    <xf numFmtId="0" fontId="21" fillId="16" borderId="1" xfId="6" applyFont="1" applyFill="1" applyBorder="1" applyAlignment="1">
      <alignment horizontal="center" vertical="center" wrapText="1"/>
    </xf>
    <xf numFmtId="0" fontId="18" fillId="0" borderId="59" xfId="6" applyFont="1" applyBorder="1" applyAlignment="1">
      <alignment horizontal="center" vertical="center" wrapText="1"/>
    </xf>
    <xf numFmtId="0" fontId="18" fillId="0" borderId="31" xfId="6" applyFont="1" applyBorder="1" applyAlignment="1">
      <alignment horizontal="center" vertical="center" wrapText="1"/>
    </xf>
    <xf numFmtId="0" fontId="18" fillId="0" borderId="63" xfId="6" applyFont="1" applyBorder="1" applyAlignment="1">
      <alignment horizontal="center" vertical="center" wrapText="1"/>
    </xf>
    <xf numFmtId="0" fontId="19" fillId="0" borderId="50" xfId="6" applyFont="1" applyFill="1" applyBorder="1" applyAlignment="1">
      <alignment horizontal="center" vertical="center" wrapText="1"/>
    </xf>
    <xf numFmtId="0" fontId="19" fillId="0" borderId="31" xfId="6" applyFont="1" applyFill="1" applyBorder="1" applyAlignment="1">
      <alignment horizontal="center" vertical="center" wrapText="1"/>
    </xf>
    <xf numFmtId="0" fontId="19" fillId="0" borderId="12" xfId="6" applyFont="1" applyFill="1" applyBorder="1" applyAlignment="1">
      <alignment horizontal="center" vertical="center" wrapText="1"/>
    </xf>
    <xf numFmtId="0" fontId="21" fillId="14" borderId="1" xfId="6" applyFont="1" applyFill="1" applyBorder="1" applyAlignment="1">
      <alignment horizontal="center" vertical="center" wrapText="1"/>
    </xf>
    <xf numFmtId="0" fontId="62" fillId="14" borderId="1" xfId="6" applyNumberFormat="1" applyFont="1" applyFill="1" applyBorder="1" applyAlignment="1">
      <alignment horizontal="center" vertical="center" wrapText="1"/>
    </xf>
    <xf numFmtId="167" fontId="21" fillId="16" borderId="1" xfId="6" applyNumberFormat="1" applyFont="1" applyFill="1" applyBorder="1" applyAlignment="1">
      <alignment horizontal="center" vertical="center" wrapText="1"/>
    </xf>
    <xf numFmtId="0" fontId="28" fillId="11" borderId="29" xfId="6" applyFont="1" applyFill="1" applyBorder="1" applyAlignment="1">
      <alignment horizontal="center" vertical="center" wrapText="1"/>
    </xf>
    <xf numFmtId="0" fontId="28" fillId="15" borderId="1" xfId="6" applyFont="1" applyFill="1" applyBorder="1" applyAlignment="1">
      <alignment horizontal="center" vertical="center" wrapText="1"/>
    </xf>
    <xf numFmtId="0" fontId="62" fillId="16" borderId="1" xfId="6" applyFont="1" applyFill="1" applyBorder="1" applyAlignment="1">
      <alignment horizontal="center" vertical="center" wrapText="1"/>
    </xf>
    <xf numFmtId="0" fontId="19" fillId="0" borderId="1" xfId="6" applyFont="1" applyFill="1" applyBorder="1" applyAlignment="1">
      <alignment horizontal="center" vertical="center" wrapText="1"/>
    </xf>
    <xf numFmtId="0" fontId="19" fillId="0" borderId="67" xfId="6" applyFont="1" applyFill="1" applyBorder="1" applyAlignment="1">
      <alignment horizontal="center" vertical="center" wrapText="1"/>
    </xf>
    <xf numFmtId="0" fontId="19" fillId="0" borderId="1" xfId="0" applyFont="1" applyBorder="1" applyAlignment="1">
      <alignment horizontal="center" vertical="center" wrapText="1"/>
    </xf>
    <xf numFmtId="0" fontId="20" fillId="6" borderId="29" xfId="6" applyFont="1" applyFill="1" applyBorder="1" applyAlignment="1">
      <alignment horizontal="center" vertical="center" wrapText="1"/>
    </xf>
    <xf numFmtId="4" fontId="18" fillId="6" borderId="29" xfId="6" applyNumberFormat="1" applyFont="1" applyFill="1" applyBorder="1" applyAlignment="1">
      <alignment horizontal="center" vertical="center" wrapText="1"/>
    </xf>
    <xf numFmtId="0" fontId="19" fillId="0" borderId="29" xfId="0" applyFont="1" applyBorder="1" applyAlignment="1">
      <alignment horizontal="center" vertical="center" wrapText="1"/>
    </xf>
    <xf numFmtId="0" fontId="18" fillId="0" borderId="57" xfId="6" applyFont="1" applyBorder="1" applyAlignment="1">
      <alignment horizontal="center" vertical="center" wrapText="1"/>
    </xf>
    <xf numFmtId="0" fontId="18" fillId="0" borderId="11" xfId="6" applyFont="1" applyBorder="1" applyAlignment="1">
      <alignment horizontal="center" vertical="center" wrapText="1"/>
    </xf>
    <xf numFmtId="167" fontId="19" fillId="0" borderId="59" xfId="0" applyNumberFormat="1" applyFont="1" applyBorder="1" applyAlignment="1">
      <alignment horizontal="center" vertical="center"/>
    </xf>
    <xf numFmtId="167" fontId="19" fillId="0" borderId="63" xfId="0" applyNumberFormat="1" applyFont="1" applyBorder="1" applyAlignment="1">
      <alignment horizontal="center" vertical="center"/>
    </xf>
    <xf numFmtId="0" fontId="20" fillId="9" borderId="10" xfId="6" applyFont="1" applyFill="1" applyBorder="1" applyAlignment="1">
      <alignment horizontal="center" vertical="center" wrapText="1"/>
    </xf>
    <xf numFmtId="0" fontId="20" fillId="9" borderId="13" xfId="6" applyFont="1" applyFill="1" applyBorder="1" applyAlignment="1">
      <alignment horizontal="center" vertical="center" wrapText="1"/>
    </xf>
    <xf numFmtId="0" fontId="20" fillId="9" borderId="9" xfId="6" applyFont="1" applyFill="1" applyBorder="1" applyAlignment="1">
      <alignment horizontal="center" vertical="center" wrapText="1"/>
    </xf>
    <xf numFmtId="0" fontId="20" fillId="9" borderId="1" xfId="6" applyFont="1" applyFill="1" applyBorder="1" applyAlignment="1">
      <alignment horizontal="center" vertical="center" wrapText="1"/>
    </xf>
    <xf numFmtId="4" fontId="18" fillId="9" borderId="1" xfId="6" applyNumberFormat="1" applyFont="1" applyFill="1" applyBorder="1" applyAlignment="1">
      <alignment horizontal="center" vertical="center" wrapText="1"/>
    </xf>
    <xf numFmtId="0" fontId="28" fillId="11" borderId="14" xfId="6" applyFont="1" applyFill="1" applyBorder="1" applyAlignment="1">
      <alignment horizontal="center" vertical="center" wrapText="1"/>
    </xf>
    <xf numFmtId="0" fontId="28" fillId="11" borderId="18" xfId="6" applyFont="1" applyFill="1" applyBorder="1" applyAlignment="1">
      <alignment horizontal="center" vertical="center" wrapText="1"/>
    </xf>
    <xf numFmtId="0" fontId="18" fillId="0" borderId="62" xfId="6" applyFont="1" applyBorder="1" applyAlignment="1">
      <alignment horizontal="center" vertical="center" wrapText="1"/>
    </xf>
    <xf numFmtId="0" fontId="18" fillId="0" borderId="58" xfId="6" applyFont="1" applyBorder="1" applyAlignment="1">
      <alignment horizontal="center" vertical="center" wrapText="1"/>
    </xf>
    <xf numFmtId="0" fontId="18" fillId="0" borderId="69" xfId="6" applyFont="1" applyBorder="1" applyAlignment="1">
      <alignment horizontal="center" vertical="center" wrapText="1"/>
    </xf>
    <xf numFmtId="0" fontId="18" fillId="0" borderId="75" xfId="6" applyFont="1" applyBorder="1" applyAlignment="1">
      <alignment horizontal="center" vertical="center" wrapText="1"/>
    </xf>
    <xf numFmtId="0" fontId="18" fillId="0" borderId="76" xfId="6" applyFont="1" applyBorder="1" applyAlignment="1">
      <alignment horizontal="center" vertical="center" wrapText="1"/>
    </xf>
    <xf numFmtId="0" fontId="18" fillId="0" borderId="12" xfId="6" applyFont="1" applyBorder="1" applyAlignment="1">
      <alignment horizontal="center" vertical="center" wrapText="1"/>
    </xf>
    <xf numFmtId="0" fontId="18" fillId="0" borderId="34" xfId="6" applyFont="1" applyBorder="1" applyAlignment="1">
      <alignment horizontal="center" vertical="center" wrapText="1"/>
    </xf>
    <xf numFmtId="0" fontId="18" fillId="6" borderId="59" xfId="6" applyFont="1" applyFill="1" applyBorder="1" applyAlignment="1">
      <alignment horizontal="center" vertical="center" wrapText="1"/>
    </xf>
    <xf numFmtId="0" fontId="18" fillId="6" borderId="12" xfId="6" applyFont="1" applyFill="1" applyBorder="1" applyAlignment="1">
      <alignment horizontal="center" vertical="center" wrapText="1"/>
    </xf>
    <xf numFmtId="0" fontId="18" fillId="6" borderId="63" xfId="6" applyFont="1" applyFill="1" applyBorder="1" applyAlignment="1">
      <alignment horizontal="center" vertical="center" wrapText="1"/>
    </xf>
    <xf numFmtId="0" fontId="18" fillId="6" borderId="67" xfId="6" applyFont="1" applyFill="1" applyBorder="1" applyAlignment="1">
      <alignment horizontal="center" vertical="center" wrapText="1"/>
    </xf>
    <xf numFmtId="0" fontId="17" fillId="6" borderId="82" xfId="0" applyFont="1" applyFill="1" applyBorder="1" applyAlignment="1">
      <alignment horizontal="center" vertical="center" wrapText="1"/>
    </xf>
    <xf numFmtId="0" fontId="17" fillId="6" borderId="66" xfId="0" applyFont="1" applyFill="1" applyBorder="1" applyAlignment="1">
      <alignment horizontal="center" vertical="center" wrapText="1"/>
    </xf>
    <xf numFmtId="0" fontId="19" fillId="0" borderId="1" xfId="6" applyFont="1" applyFill="1" applyBorder="1" applyAlignment="1">
      <alignment horizontal="left" vertical="center" wrapText="1"/>
    </xf>
    <xf numFmtId="167" fontId="19" fillId="0" borderId="3" xfId="6" applyNumberFormat="1" applyFont="1" applyFill="1" applyBorder="1" applyAlignment="1">
      <alignment horizontal="center" vertical="center" wrapText="1"/>
    </xf>
    <xf numFmtId="167" fontId="19" fillId="0" borderId="16" xfId="6" applyNumberFormat="1" applyFont="1" applyFill="1" applyBorder="1" applyAlignment="1">
      <alignment horizontal="center" vertical="center" wrapText="1"/>
    </xf>
    <xf numFmtId="0" fontId="17" fillId="6" borderId="83" xfId="0" applyFont="1" applyFill="1" applyBorder="1" applyAlignment="1">
      <alignment horizontal="center" vertical="center" wrapText="1"/>
    </xf>
    <xf numFmtId="0" fontId="20" fillId="16" borderId="3" xfId="6" applyFont="1" applyFill="1" applyBorder="1" applyAlignment="1">
      <alignment horizontal="center" vertical="center" wrapText="1"/>
    </xf>
    <xf numFmtId="0" fontId="20" fillId="16" borderId="16" xfId="6" applyFont="1" applyFill="1" applyBorder="1" applyAlignment="1">
      <alignment horizontal="center" vertical="center" wrapText="1"/>
    </xf>
    <xf numFmtId="174" fontId="42" fillId="0" borderId="19" xfId="0" applyNumberFormat="1"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39" fillId="0" borderId="42" xfId="6" applyFont="1" applyFill="1" applyBorder="1" applyAlignment="1">
      <alignment horizontal="center" vertical="center" wrapText="1"/>
    </xf>
    <xf numFmtId="0" fontId="39" fillId="0" borderId="44" xfId="6" applyFont="1" applyFill="1" applyBorder="1" applyAlignment="1">
      <alignment horizontal="center" vertical="center" wrapText="1"/>
    </xf>
    <xf numFmtId="0" fontId="37" fillId="13" borderId="83" xfId="25" applyFont="1" applyFill="1" applyBorder="1" applyAlignment="1">
      <alignment horizontal="center" vertical="center" wrapText="1"/>
    </xf>
    <xf numFmtId="0" fontId="10" fillId="0" borderId="83" xfId="6" applyFont="1" applyFill="1" applyBorder="1" applyAlignment="1">
      <alignment horizontal="left" vertical="center" wrapText="1"/>
    </xf>
    <xf numFmtId="0" fontId="20" fillId="16" borderId="83" xfId="6" applyFont="1" applyFill="1" applyBorder="1" applyAlignment="1">
      <alignment horizontal="center" vertical="center" wrapText="1"/>
    </xf>
    <xf numFmtId="0" fontId="17" fillId="6" borderId="1" xfId="0" applyFont="1" applyFill="1" applyBorder="1" applyAlignment="1">
      <alignment horizontal="center" vertical="center" wrapText="1"/>
    </xf>
    <xf numFmtId="0" fontId="39" fillId="0" borderId="43" xfId="6" applyFont="1" applyFill="1" applyBorder="1" applyAlignment="1">
      <alignment horizontal="center" vertical="center" wrapText="1"/>
    </xf>
    <xf numFmtId="0" fontId="39" fillId="6" borderId="39" xfId="6" applyFont="1" applyFill="1" applyBorder="1" applyAlignment="1">
      <alignment horizontal="center" vertical="center" wrapText="1"/>
    </xf>
    <xf numFmtId="0" fontId="39" fillId="6" borderId="31" xfId="6" applyFont="1" applyFill="1" applyBorder="1" applyAlignment="1">
      <alignment horizontal="center" vertical="center" wrapText="1"/>
    </xf>
    <xf numFmtId="0" fontId="39" fillId="6" borderId="34" xfId="6" applyFont="1" applyFill="1" applyBorder="1" applyAlignment="1">
      <alignment horizontal="center" vertical="center" wrapText="1"/>
    </xf>
    <xf numFmtId="0" fontId="37" fillId="13" borderId="67" xfId="25" applyFont="1" applyFill="1" applyBorder="1" applyAlignment="1">
      <alignment horizontal="center" vertical="center" wrapText="1"/>
    </xf>
    <xf numFmtId="0" fontId="28" fillId="11" borderId="67" xfId="6" applyFont="1" applyFill="1" applyBorder="1" applyAlignment="1">
      <alignment horizontal="center" vertical="center" wrapText="1"/>
    </xf>
    <xf numFmtId="0" fontId="28" fillId="15" borderId="10" xfId="6" applyFont="1" applyFill="1" applyBorder="1" applyAlignment="1">
      <alignment horizontal="center" vertical="center" wrapText="1"/>
    </xf>
    <xf numFmtId="0" fontId="28" fillId="15" borderId="13" xfId="6" applyFont="1" applyFill="1" applyBorder="1" applyAlignment="1">
      <alignment horizontal="center" vertical="center" wrapText="1"/>
    </xf>
    <xf numFmtId="0" fontId="28" fillId="15" borderId="65" xfId="6" applyFont="1" applyFill="1" applyBorder="1" applyAlignment="1">
      <alignment horizontal="center" vertical="center" wrapText="1"/>
    </xf>
    <xf numFmtId="0" fontId="28" fillId="15" borderId="67" xfId="6" applyFont="1" applyFill="1" applyBorder="1" applyAlignment="1">
      <alignment horizontal="center" vertical="center" wrapText="1"/>
    </xf>
    <xf numFmtId="0" fontId="50" fillId="6" borderId="82" xfId="0" applyFont="1" applyFill="1" applyBorder="1" applyAlignment="1">
      <alignment horizontal="center" vertical="center" wrapText="1"/>
    </xf>
    <xf numFmtId="0" fontId="50" fillId="6" borderId="65" xfId="0" applyFont="1" applyFill="1" applyBorder="1" applyAlignment="1">
      <alignment horizontal="center" vertical="center" wrapText="1"/>
    </xf>
    <xf numFmtId="0" fontId="50" fillId="6" borderId="66" xfId="0" applyFont="1" applyFill="1" applyBorder="1" applyAlignment="1">
      <alignment horizontal="center" vertical="center" wrapText="1"/>
    </xf>
    <xf numFmtId="0" fontId="37" fillId="15" borderId="82" xfId="6" applyFont="1" applyFill="1" applyBorder="1" applyAlignment="1">
      <alignment horizontal="center" vertical="center" wrapText="1"/>
    </xf>
    <xf numFmtId="0" fontId="37" fillId="15" borderId="65" xfId="6" applyFont="1" applyFill="1" applyBorder="1" applyAlignment="1">
      <alignment horizontal="center" vertical="center" wrapText="1"/>
    </xf>
    <xf numFmtId="0" fontId="37" fillId="15" borderId="66" xfId="6" applyFont="1" applyFill="1" applyBorder="1" applyAlignment="1">
      <alignment horizontal="center" vertical="center" wrapText="1"/>
    </xf>
    <xf numFmtId="0" fontId="37" fillId="11" borderId="59" xfId="6" applyFont="1" applyFill="1" applyBorder="1" applyAlignment="1">
      <alignment horizontal="center" vertical="center" wrapText="1"/>
    </xf>
    <xf numFmtId="0" fontId="50" fillId="6" borderId="83" xfId="0" applyFont="1" applyFill="1" applyBorder="1" applyAlignment="1">
      <alignment horizontal="center" vertical="center" wrapText="1"/>
    </xf>
    <xf numFmtId="0" fontId="37" fillId="11" borderId="83" xfId="6" applyFont="1" applyFill="1" applyBorder="1" applyAlignment="1">
      <alignment horizontal="center" vertical="center" wrapText="1"/>
    </xf>
    <xf numFmtId="0" fontId="25" fillId="6" borderId="82" xfId="0" applyFont="1" applyFill="1" applyBorder="1" applyAlignment="1">
      <alignment horizontal="center" vertical="center" wrapText="1"/>
    </xf>
    <xf numFmtId="0" fontId="40" fillId="6" borderId="65" xfId="0" applyFont="1" applyFill="1" applyBorder="1" applyAlignment="1">
      <alignment horizontal="center" vertical="center" wrapText="1"/>
    </xf>
    <xf numFmtId="0" fontId="40" fillId="6" borderId="66" xfId="0" applyFont="1" applyFill="1" applyBorder="1" applyAlignment="1">
      <alignment horizontal="center" vertical="center" wrapText="1"/>
    </xf>
    <xf numFmtId="0" fontId="38" fillId="6" borderId="67" xfId="6" applyFont="1" applyFill="1" applyBorder="1" applyAlignment="1">
      <alignment horizontal="center" vertical="center" wrapText="1"/>
    </xf>
    <xf numFmtId="0" fontId="37" fillId="11" borderId="67" xfId="6" applyFont="1" applyFill="1" applyBorder="1" applyAlignment="1">
      <alignment horizontal="center" vertical="center" wrapText="1"/>
    </xf>
    <xf numFmtId="0" fontId="37" fillId="11" borderId="68" xfId="6" applyFont="1" applyFill="1" applyBorder="1" applyAlignment="1">
      <alignment horizontal="center" vertical="center" wrapText="1"/>
    </xf>
    <xf numFmtId="0" fontId="37" fillId="11" borderId="65" xfId="6" applyFont="1" applyFill="1" applyBorder="1" applyAlignment="1">
      <alignment horizontal="center" vertical="center" wrapText="1"/>
    </xf>
    <xf numFmtId="0" fontId="37" fillId="11" borderId="66" xfId="6" applyFont="1" applyFill="1" applyBorder="1" applyAlignment="1">
      <alignment horizontal="center" vertical="center" wrapText="1"/>
    </xf>
    <xf numFmtId="0" fontId="38" fillId="6" borderId="68" xfId="6" applyFont="1" applyFill="1" applyBorder="1" applyAlignment="1">
      <alignment horizontal="center" vertical="center" wrapText="1"/>
    </xf>
    <xf numFmtId="0" fontId="38" fillId="6" borderId="65" xfId="6" applyFont="1" applyFill="1" applyBorder="1" applyAlignment="1">
      <alignment horizontal="center" vertical="center" wrapText="1"/>
    </xf>
    <xf numFmtId="0" fontId="38" fillId="6" borderId="66" xfId="6" applyFont="1" applyFill="1" applyBorder="1" applyAlignment="1">
      <alignment horizontal="center" vertical="center" wrapText="1"/>
    </xf>
    <xf numFmtId="0" fontId="37" fillId="15" borderId="10" xfId="6" applyFont="1" applyFill="1" applyBorder="1" applyAlignment="1">
      <alignment horizontal="center" vertical="center" wrapText="1"/>
    </xf>
    <xf numFmtId="0" fontId="37" fillId="15" borderId="13" xfId="6" applyFont="1" applyFill="1" applyBorder="1" applyAlignment="1">
      <alignment horizontal="center" vertical="center" wrapText="1"/>
    </xf>
    <xf numFmtId="0" fontId="37" fillId="15" borderId="9" xfId="6" applyFont="1" applyFill="1" applyBorder="1" applyAlignment="1">
      <alignment horizontal="center" vertical="center" wrapText="1"/>
    </xf>
    <xf numFmtId="167" fontId="35" fillId="0" borderId="67" xfId="6" applyNumberFormat="1" applyFont="1" applyBorder="1" applyAlignment="1">
      <alignment horizontal="center" vertical="center" wrapText="1"/>
    </xf>
    <xf numFmtId="0" fontId="50" fillId="6" borderId="67" xfId="0" applyFont="1" applyFill="1" applyBorder="1" applyAlignment="1">
      <alignment horizontal="center" vertical="center" wrapText="1"/>
    </xf>
    <xf numFmtId="0" fontId="50" fillId="9" borderId="67" xfId="0" applyFont="1" applyFill="1" applyBorder="1" applyAlignment="1">
      <alignment horizontal="center" vertical="center" wrapText="1"/>
    </xf>
    <xf numFmtId="0" fontId="37" fillId="15" borderId="68" xfId="6" applyFont="1" applyFill="1" applyBorder="1" applyAlignment="1">
      <alignment horizontal="center" vertical="center" wrapText="1"/>
    </xf>
    <xf numFmtId="0" fontId="43" fillId="0" borderId="19" xfId="0" applyFont="1" applyBorder="1" applyAlignment="1">
      <alignment horizontal="center" vertical="center" wrapText="1"/>
    </xf>
    <xf numFmtId="167" fontId="58" fillId="0" borderId="19" xfId="0" applyNumberFormat="1" applyFont="1" applyBorder="1" applyAlignment="1">
      <alignment horizontal="center" vertical="center" wrapText="1"/>
    </xf>
    <xf numFmtId="167" fontId="35" fillId="2" borderId="67" xfId="6" applyNumberFormat="1" applyFont="1" applyFill="1" applyBorder="1" applyAlignment="1">
      <alignment horizontal="center" vertical="center" wrapText="1"/>
    </xf>
    <xf numFmtId="0" fontId="18" fillId="6" borderId="82" xfId="5" applyFont="1" applyFill="1" applyBorder="1" applyAlignment="1">
      <alignment horizontal="center" vertical="center"/>
    </xf>
    <xf numFmtId="0" fontId="18" fillId="6" borderId="65" xfId="5" applyFont="1" applyFill="1" applyBorder="1" applyAlignment="1">
      <alignment horizontal="center" vertical="center"/>
    </xf>
    <xf numFmtId="0" fontId="18" fillId="6" borderId="66" xfId="5" applyFont="1" applyFill="1" applyBorder="1" applyAlignment="1">
      <alignment horizontal="center" vertical="center"/>
    </xf>
    <xf numFmtId="0" fontId="20" fillId="6" borderId="82" xfId="9" applyNumberFormat="1" applyFont="1" applyFill="1" applyBorder="1" applyAlignment="1">
      <alignment horizontal="center" vertical="center"/>
    </xf>
    <xf numFmtId="0" fontId="20" fillId="6" borderId="65" xfId="9" applyNumberFormat="1" applyFont="1" applyFill="1" applyBorder="1" applyAlignment="1">
      <alignment horizontal="center" vertical="center"/>
    </xf>
    <xf numFmtId="0" fontId="20" fillId="6" borderId="66" xfId="9" applyNumberFormat="1" applyFont="1" applyFill="1" applyBorder="1" applyAlignment="1">
      <alignment horizontal="center" vertical="center"/>
    </xf>
    <xf numFmtId="0" fontId="28" fillId="15" borderId="83" xfId="6" applyFont="1" applyFill="1" applyBorder="1" applyAlignment="1">
      <alignment horizontal="center" vertical="center" wrapText="1"/>
    </xf>
    <xf numFmtId="0" fontId="28" fillId="11" borderId="82" xfId="6" applyFont="1" applyFill="1" applyBorder="1" applyAlignment="1">
      <alignment horizontal="center" vertical="center" wrapText="1"/>
    </xf>
    <xf numFmtId="0" fontId="28" fillId="11" borderId="65" xfId="6" applyFont="1" applyFill="1" applyBorder="1" applyAlignment="1">
      <alignment horizontal="center" vertical="center" wrapText="1"/>
    </xf>
    <xf numFmtId="0" fontId="28" fillId="11" borderId="66" xfId="6" applyFont="1" applyFill="1" applyBorder="1" applyAlignment="1">
      <alignment horizontal="center" vertical="center" wrapText="1"/>
    </xf>
    <xf numFmtId="0" fontId="18" fillId="6" borderId="83" xfId="5" applyFont="1" applyFill="1" applyBorder="1" applyAlignment="1">
      <alignment horizontal="center" vertical="center"/>
    </xf>
    <xf numFmtId="0" fontId="20" fillId="6" borderId="83" xfId="9" applyNumberFormat="1" applyFont="1" applyFill="1" applyBorder="1" applyAlignment="1">
      <alignment horizontal="center" vertical="center"/>
    </xf>
    <xf numFmtId="174" fontId="44" fillId="0" borderId="19" xfId="6" applyNumberFormat="1" applyFont="1" applyBorder="1" applyAlignment="1">
      <alignment horizontal="center" vertical="center" wrapText="1"/>
    </xf>
    <xf numFmtId="0" fontId="18" fillId="6" borderId="68" xfId="5" applyFont="1" applyFill="1" applyBorder="1" applyAlignment="1">
      <alignment horizontal="center" vertical="center"/>
    </xf>
    <xf numFmtId="0" fontId="20" fillId="6" borderId="67" xfId="9" applyNumberFormat="1" applyFont="1" applyFill="1" applyBorder="1" applyAlignment="1">
      <alignment horizontal="center" vertical="center"/>
    </xf>
    <xf numFmtId="0" fontId="38" fillId="9" borderId="82" xfId="9" applyNumberFormat="1" applyFont="1" applyFill="1" applyBorder="1" applyAlignment="1">
      <alignment horizontal="center" vertical="center"/>
    </xf>
    <xf numFmtId="0" fontId="38" fillId="9" borderId="65" xfId="9" applyNumberFormat="1" applyFont="1" applyFill="1" applyBorder="1" applyAlignment="1">
      <alignment horizontal="center" vertical="center"/>
    </xf>
    <xf numFmtId="0" fontId="38" fillId="9" borderId="66" xfId="9" applyNumberFormat="1" applyFont="1" applyFill="1" applyBorder="1" applyAlignment="1">
      <alignment horizontal="center" vertical="center"/>
    </xf>
    <xf numFmtId="0" fontId="28" fillId="11" borderId="68" xfId="6" applyFont="1" applyFill="1" applyBorder="1" applyAlignment="1">
      <alignment horizontal="center" vertical="center" wrapText="1"/>
    </xf>
    <xf numFmtId="0" fontId="20" fillId="6" borderId="68" xfId="9" applyNumberFormat="1" applyFont="1" applyFill="1" applyBorder="1" applyAlignment="1">
      <alignment horizontal="center" vertical="center"/>
    </xf>
    <xf numFmtId="0" fontId="28" fillId="15" borderId="29" xfId="6" applyFont="1" applyFill="1" applyBorder="1" applyAlignment="1">
      <alignment horizontal="center" vertical="center" wrapText="1"/>
    </xf>
    <xf numFmtId="44" fontId="20" fillId="16" borderId="1" xfId="5" applyNumberFormat="1" applyFont="1" applyFill="1" applyBorder="1" applyAlignment="1">
      <alignment horizontal="center" vertical="center" wrapText="1"/>
    </xf>
    <xf numFmtId="167" fontId="25" fillId="16" borderId="39" xfId="6" applyNumberFormat="1" applyFont="1" applyFill="1" applyBorder="1" applyAlignment="1">
      <alignment horizontal="center" vertical="center" wrapText="1"/>
    </xf>
    <xf numFmtId="167" fontId="25" fillId="16" borderId="34" xfId="6" applyNumberFormat="1" applyFont="1" applyFill="1" applyBorder="1" applyAlignment="1">
      <alignment horizontal="center" vertical="center"/>
    </xf>
    <xf numFmtId="0" fontId="20" fillId="16" borderId="1" xfId="5" applyFont="1" applyFill="1" applyBorder="1" applyAlignment="1">
      <alignment horizontal="center" vertical="center"/>
    </xf>
    <xf numFmtId="0" fontId="20" fillId="16" borderId="3" xfId="5" applyNumberFormat="1" applyFont="1" applyFill="1" applyBorder="1" applyAlignment="1">
      <alignment horizontal="center" vertical="center" wrapText="1"/>
    </xf>
    <xf numFmtId="0" fontId="20" fillId="16" borderId="16" xfId="5" applyNumberFormat="1" applyFont="1" applyFill="1" applyBorder="1" applyAlignment="1">
      <alignment horizontal="center" vertical="center" wrapText="1"/>
    </xf>
    <xf numFmtId="0" fontId="20" fillId="16" borderId="1" xfId="5" applyNumberFormat="1" applyFont="1" applyFill="1" applyBorder="1" applyAlignment="1">
      <alignment horizontal="center" vertical="center" wrapText="1"/>
    </xf>
    <xf numFmtId="0" fontId="21" fillId="6" borderId="83" xfId="0" applyFont="1" applyFill="1" applyBorder="1" applyAlignment="1">
      <alignment horizontal="center" vertical="center" wrapText="1"/>
    </xf>
    <xf numFmtId="0" fontId="28" fillId="11" borderId="10" xfId="6" applyFont="1" applyFill="1" applyBorder="1" applyAlignment="1">
      <alignment horizontal="center" vertical="center" wrapText="1"/>
    </xf>
    <xf numFmtId="0" fontId="28" fillId="11" borderId="13" xfId="6" applyFont="1" applyFill="1" applyBorder="1" applyAlignment="1">
      <alignment horizontal="center" vertical="center" wrapText="1"/>
    </xf>
    <xf numFmtId="0" fontId="28" fillId="11" borderId="9" xfId="6" applyFont="1" applyFill="1" applyBorder="1" applyAlignment="1">
      <alignment horizontal="center" vertical="center" wrapText="1"/>
    </xf>
    <xf numFmtId="0" fontId="21" fillId="6" borderId="1" xfId="0" applyFont="1" applyFill="1" applyBorder="1" applyAlignment="1">
      <alignment horizontal="center" vertical="center" wrapText="1"/>
    </xf>
    <xf numFmtId="0" fontId="28" fillId="11" borderId="83" xfId="0" applyFont="1" applyFill="1" applyBorder="1" applyAlignment="1">
      <alignment horizontal="center" vertical="center" wrapText="1"/>
    </xf>
    <xf numFmtId="0" fontId="28" fillId="11" borderId="45" xfId="6" applyFont="1" applyFill="1" applyBorder="1" applyAlignment="1">
      <alignment horizontal="center" vertical="center" wrapText="1"/>
    </xf>
    <xf numFmtId="0" fontId="28" fillId="11" borderId="46" xfId="6" applyFont="1" applyFill="1" applyBorder="1" applyAlignment="1">
      <alignment horizontal="center" vertical="center" wrapText="1"/>
    </xf>
    <xf numFmtId="0" fontId="28" fillId="11" borderId="53" xfId="6" applyFont="1" applyFill="1" applyBorder="1" applyAlignment="1">
      <alignment horizontal="center" vertical="center" wrapText="1"/>
    </xf>
    <xf numFmtId="167" fontId="50" fillId="7" borderId="1" xfId="6" applyNumberFormat="1" applyFont="1" applyFill="1" applyBorder="1" applyAlignment="1">
      <alignment horizontal="center" vertical="center" wrapText="1"/>
    </xf>
    <xf numFmtId="0" fontId="20" fillId="7" borderId="1" xfId="5" applyFont="1" applyFill="1" applyBorder="1" applyAlignment="1">
      <alignment horizontal="center" vertical="center" wrapText="1"/>
    </xf>
    <xf numFmtId="0" fontId="38" fillId="7" borderId="1" xfId="5" applyNumberFormat="1" applyFont="1" applyFill="1" applyBorder="1" applyAlignment="1">
      <alignment horizontal="center" vertical="center" wrapText="1"/>
    </xf>
    <xf numFmtId="167" fontId="35" fillId="0" borderId="3" xfId="6" applyNumberFormat="1" applyFont="1" applyFill="1" applyBorder="1" applyAlignment="1">
      <alignment horizontal="center" vertical="center" wrapText="1"/>
    </xf>
    <xf numFmtId="167" fontId="35" fillId="0" borderId="12" xfId="6" applyNumberFormat="1" applyFont="1" applyFill="1" applyBorder="1" applyAlignment="1">
      <alignment horizontal="center" vertical="center" wrapText="1"/>
    </xf>
    <xf numFmtId="167" fontId="35" fillId="0" borderId="16" xfId="6" applyNumberFormat="1" applyFont="1" applyFill="1" applyBorder="1" applyAlignment="1">
      <alignment horizontal="center" vertical="center" wrapText="1"/>
    </xf>
    <xf numFmtId="0" fontId="21" fillId="6" borderId="45" xfId="0" applyFont="1" applyFill="1" applyBorder="1" applyAlignment="1">
      <alignment horizontal="center" vertical="center" wrapText="1"/>
    </xf>
    <xf numFmtId="0" fontId="21" fillId="6" borderId="46" xfId="0" applyFont="1" applyFill="1" applyBorder="1" applyAlignment="1">
      <alignment horizontal="center" vertical="center" wrapText="1"/>
    </xf>
    <xf numFmtId="0" fontId="21" fillId="6" borderId="53" xfId="0" applyFont="1" applyFill="1" applyBorder="1" applyAlignment="1">
      <alignment horizontal="center" vertical="center" wrapText="1"/>
    </xf>
    <xf numFmtId="0" fontId="19" fillId="0" borderId="22" xfId="6" applyFont="1" applyFill="1" applyBorder="1" applyAlignment="1">
      <alignment horizontal="left" vertical="center" wrapText="1"/>
    </xf>
    <xf numFmtId="0" fontId="19" fillId="0" borderId="23" xfId="6" applyFont="1" applyFill="1" applyBorder="1" applyAlignment="1">
      <alignment horizontal="left" vertical="center" wrapText="1"/>
    </xf>
    <xf numFmtId="0" fontId="37" fillId="17" borderId="29" xfId="25" applyFont="1" applyFill="1" applyBorder="1" applyAlignment="1">
      <alignment horizontal="center" vertical="center" wrapText="1"/>
    </xf>
    <xf numFmtId="0" fontId="68" fillId="6" borderId="68" xfId="0" applyFont="1" applyFill="1" applyBorder="1" applyAlignment="1">
      <alignment horizontal="center"/>
    </xf>
    <xf numFmtId="0" fontId="68" fillId="6" borderId="65" xfId="0" applyFont="1" applyFill="1" applyBorder="1" applyAlignment="1">
      <alignment horizontal="center"/>
    </xf>
    <xf numFmtId="0" fontId="68" fillId="6" borderId="66" xfId="0" applyFont="1" applyFill="1" applyBorder="1" applyAlignment="1">
      <alignment horizontal="center"/>
    </xf>
    <xf numFmtId="0" fontId="28" fillId="11" borderId="18" xfId="0" applyFont="1" applyFill="1" applyBorder="1" applyAlignment="1">
      <alignment horizontal="center" vertical="center"/>
    </xf>
    <xf numFmtId="0" fontId="28" fillId="11" borderId="85" xfId="0" applyFont="1" applyFill="1" applyBorder="1" applyAlignment="1">
      <alignment horizontal="center" vertical="center"/>
    </xf>
    <xf numFmtId="0" fontId="28" fillId="11" borderId="1" xfId="0" applyFont="1" applyFill="1" applyBorder="1" applyAlignment="1">
      <alignment horizontal="center" vertical="center"/>
    </xf>
    <xf numFmtId="0" fontId="28" fillId="11" borderId="67" xfId="0" applyFont="1" applyFill="1" applyBorder="1" applyAlignment="1">
      <alignment horizontal="center" vertical="center"/>
    </xf>
  </cellXfs>
  <cellStyles count="31">
    <cellStyle name="Dziesiętny" xfId="26" builtinId="3"/>
    <cellStyle name="Excel Built-in Currency" xfId="27"/>
    <cellStyle name="Excel Built-in Hyperlink" xfId="1"/>
    <cellStyle name="Excel Built-in Normal" xfId="2"/>
    <cellStyle name="Excel_BuiltIn_Hyperlink" xfId="3"/>
    <cellStyle name="Hiperłącze" xfId="4" builtinId="8"/>
    <cellStyle name="Normalny" xfId="0" builtinId="0"/>
    <cellStyle name="Normalny 2" xfId="5"/>
    <cellStyle name="Normalny 2 2" xfId="12"/>
    <cellStyle name="Normalny 3" xfId="6"/>
    <cellStyle name="Normalny 4" xfId="11"/>
    <cellStyle name="Normalny 5" xfId="14"/>
    <cellStyle name="Normalny 5 2" xfId="17"/>
    <cellStyle name="Normalny 6" xfId="28"/>
    <cellStyle name="Normalny 8" xfId="7"/>
    <cellStyle name="Normalny_Arkusz1" xfId="29"/>
    <cellStyle name="Normalny_pozostałe dane" xfId="8"/>
    <cellStyle name="Normalny_Wykaz budynków - PSM" xfId="25"/>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TableStyleLight1" xfId="18"/>
    <cellStyle name="Walutowy" xfId="30" builtinId="4"/>
    <cellStyle name="Walutowy 2" xfId="9"/>
    <cellStyle name="Walutowy 2 2" xfId="10"/>
    <cellStyle name="Walutowy 2 2 2" xfId="16"/>
    <cellStyle name="Walutowy 2 3" xfId="13"/>
    <cellStyle name="Walutowy 2 4"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12700</xdr:rowOff>
    </xdr:from>
    <xdr:to>
      <xdr:col>2</xdr:col>
      <xdr:colOff>1689100</xdr:colOff>
      <xdr:row>4</xdr:row>
      <xdr:rowOff>12700</xdr:rowOff>
    </xdr:to>
    <xdr:pic>
      <xdr:nvPicPr>
        <xdr:cNvPr id="2" name="Obraz 1">
          <a:extLst>
            <a:ext uri="{FF2B5EF4-FFF2-40B4-BE49-F238E27FC236}">
              <a16:creationId xmlns="" xmlns:a16="http://schemas.microsoft.com/office/drawing/2014/main" id="{D3F41C6A-711F-CF4D-98E7-5C8450D43C0C}"/>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92100" y="190500"/>
          <a:ext cx="1981200" cy="533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2</xdr:col>
      <xdr:colOff>1704109</xdr:colOff>
      <xdr:row>4</xdr:row>
      <xdr:rowOff>13855</xdr:rowOff>
    </xdr:to>
    <xdr:pic>
      <xdr:nvPicPr>
        <xdr:cNvPr id="2" name="Obraz 1">
          <a:extLst>
            <a:ext uri="{FF2B5EF4-FFF2-40B4-BE49-F238E27FC236}">
              <a16:creationId xmlns="" xmlns:a16="http://schemas.microsoft.com/office/drawing/2014/main" id="{FCCE1C93-2003-3A4F-9F38-876CCED531CE}"/>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92100" y="228600"/>
          <a:ext cx="1983509" cy="54725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2</xdr:col>
      <xdr:colOff>1704109</xdr:colOff>
      <xdr:row>4</xdr:row>
      <xdr:rowOff>13855</xdr:rowOff>
    </xdr:to>
    <xdr:pic>
      <xdr:nvPicPr>
        <xdr:cNvPr id="2" name="Obraz 1">
          <a:extLst>
            <a:ext uri="{FF2B5EF4-FFF2-40B4-BE49-F238E27FC236}">
              <a16:creationId xmlns="" xmlns:a16="http://schemas.microsoft.com/office/drawing/2014/main" id="{AED525EC-6B3D-554F-BA1C-1172EB37D3BC}"/>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92100" y="228600"/>
          <a:ext cx="1983509" cy="54725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472209</xdr:colOff>
      <xdr:row>4</xdr:row>
      <xdr:rowOff>13855</xdr:rowOff>
    </xdr:to>
    <xdr:pic>
      <xdr:nvPicPr>
        <xdr:cNvPr id="2" name="Obraz 1">
          <a:extLst>
            <a:ext uri="{FF2B5EF4-FFF2-40B4-BE49-F238E27FC236}">
              <a16:creationId xmlns="" xmlns:a16="http://schemas.microsoft.com/office/drawing/2014/main" id="{1434854F-5021-1C46-A5A1-B4850B614FEB}"/>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92100" y="177800"/>
          <a:ext cx="1983509" cy="54725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1704109</xdr:colOff>
      <xdr:row>4</xdr:row>
      <xdr:rowOff>13855</xdr:rowOff>
    </xdr:to>
    <xdr:pic>
      <xdr:nvPicPr>
        <xdr:cNvPr id="2" name="Obraz 1">
          <a:extLst>
            <a:ext uri="{FF2B5EF4-FFF2-40B4-BE49-F238E27FC236}">
              <a16:creationId xmlns="" xmlns:a16="http://schemas.microsoft.com/office/drawing/2014/main" id="{012DEF8E-568A-DC4E-9A55-B862DB3B1742}"/>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92100" y="177800"/>
          <a:ext cx="1983509" cy="5472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63500</xdr:rowOff>
    </xdr:from>
    <xdr:to>
      <xdr:col>2</xdr:col>
      <xdr:colOff>1689100</xdr:colOff>
      <xdr:row>4</xdr:row>
      <xdr:rowOff>12700</xdr:rowOff>
    </xdr:to>
    <xdr:pic>
      <xdr:nvPicPr>
        <xdr:cNvPr id="2" name="Obraz 1">
          <a:extLst>
            <a:ext uri="{FF2B5EF4-FFF2-40B4-BE49-F238E27FC236}">
              <a16:creationId xmlns="" xmlns:a16="http://schemas.microsoft.com/office/drawing/2014/main" id="{455C9A4E-82FC-6548-806D-1B1A3597B879}"/>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92100" y="254000"/>
          <a:ext cx="1968500" cy="520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2</xdr:col>
      <xdr:colOff>1701800</xdr:colOff>
      <xdr:row>4</xdr:row>
      <xdr:rowOff>12700</xdr:rowOff>
    </xdr:to>
    <xdr:pic>
      <xdr:nvPicPr>
        <xdr:cNvPr id="2" name="Obraz 1">
          <a:extLst>
            <a:ext uri="{FF2B5EF4-FFF2-40B4-BE49-F238E27FC236}">
              <a16:creationId xmlns="" xmlns:a16="http://schemas.microsoft.com/office/drawing/2014/main" id="{C2CE56CE-D3BD-8248-8B47-6C1EB6B61428}"/>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92100" y="241300"/>
          <a:ext cx="19812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12700</xdr:rowOff>
    </xdr:from>
    <xdr:to>
      <xdr:col>3</xdr:col>
      <xdr:colOff>266700</xdr:colOff>
      <xdr:row>4</xdr:row>
      <xdr:rowOff>12700</xdr:rowOff>
    </xdr:to>
    <xdr:pic>
      <xdr:nvPicPr>
        <xdr:cNvPr id="2" name="Obraz 1">
          <a:extLst>
            <a:ext uri="{FF2B5EF4-FFF2-40B4-BE49-F238E27FC236}">
              <a16:creationId xmlns="" xmlns:a16="http://schemas.microsoft.com/office/drawing/2014/main" id="{E0D3990A-0E6C-754A-B439-D5DFE6C5CAFF}"/>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304800" y="190500"/>
          <a:ext cx="19812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2</xdr:col>
      <xdr:colOff>1704109</xdr:colOff>
      <xdr:row>4</xdr:row>
      <xdr:rowOff>13855</xdr:rowOff>
    </xdr:to>
    <xdr:pic>
      <xdr:nvPicPr>
        <xdr:cNvPr id="2" name="Obraz 1">
          <a:extLst>
            <a:ext uri="{FF2B5EF4-FFF2-40B4-BE49-F238E27FC236}">
              <a16:creationId xmlns="" xmlns:a16="http://schemas.microsoft.com/office/drawing/2014/main" id="{2DA9048D-E81B-A542-B4DC-51A6962CE4E4}"/>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92100" y="228600"/>
          <a:ext cx="1983509" cy="5472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1704109</xdr:colOff>
      <xdr:row>4</xdr:row>
      <xdr:rowOff>13855</xdr:rowOff>
    </xdr:to>
    <xdr:pic>
      <xdr:nvPicPr>
        <xdr:cNvPr id="2" name="Obraz 1">
          <a:extLst>
            <a:ext uri="{FF2B5EF4-FFF2-40B4-BE49-F238E27FC236}">
              <a16:creationId xmlns="" xmlns:a16="http://schemas.microsoft.com/office/drawing/2014/main" id="{CB3135F2-7667-7C42-AEDB-24D1CB0A8FDF}"/>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92100" y="177800"/>
          <a:ext cx="1983509" cy="5472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2</xdr:col>
      <xdr:colOff>1615209</xdr:colOff>
      <xdr:row>4</xdr:row>
      <xdr:rowOff>13855</xdr:rowOff>
    </xdr:to>
    <xdr:pic>
      <xdr:nvPicPr>
        <xdr:cNvPr id="2" name="Obraz 1">
          <a:extLst>
            <a:ext uri="{FF2B5EF4-FFF2-40B4-BE49-F238E27FC236}">
              <a16:creationId xmlns="" xmlns:a16="http://schemas.microsoft.com/office/drawing/2014/main" id="{C92683F9-76CF-BB41-B88F-9C2C97D08FA5}"/>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92100" y="228600"/>
          <a:ext cx="1983509" cy="54725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2</xdr:col>
      <xdr:colOff>1615209</xdr:colOff>
      <xdr:row>4</xdr:row>
      <xdr:rowOff>13855</xdr:rowOff>
    </xdr:to>
    <xdr:pic>
      <xdr:nvPicPr>
        <xdr:cNvPr id="2" name="Obraz 1">
          <a:extLst>
            <a:ext uri="{FF2B5EF4-FFF2-40B4-BE49-F238E27FC236}">
              <a16:creationId xmlns="" xmlns:a16="http://schemas.microsoft.com/office/drawing/2014/main" id="{EA60D0CF-1F44-7B45-A49B-62B685088FE2}"/>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92100" y="228600"/>
          <a:ext cx="1983509" cy="54725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25400</xdr:rowOff>
    </xdr:from>
    <xdr:to>
      <xdr:col>2</xdr:col>
      <xdr:colOff>1615209</xdr:colOff>
      <xdr:row>4</xdr:row>
      <xdr:rowOff>7505</xdr:rowOff>
    </xdr:to>
    <xdr:pic>
      <xdr:nvPicPr>
        <xdr:cNvPr id="2" name="Obraz 1">
          <a:extLst>
            <a:ext uri="{FF2B5EF4-FFF2-40B4-BE49-F238E27FC236}">
              <a16:creationId xmlns="" xmlns:a16="http://schemas.microsoft.com/office/drawing/2014/main" id="{9EC2500C-883D-A04B-9935-ACDA43536D66}"/>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92100" y="215900"/>
          <a:ext cx="1983509" cy="553605"/>
        </a:xfrm>
        <a:prstGeom prst="rect">
          <a:avLst/>
        </a:prstGeom>
      </xdr:spPr>
    </xdr:pic>
    <xdr:clientData/>
  </xdr:twoCellAnchor>
</xdr:wsDr>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3:K65"/>
  <sheetViews>
    <sheetView tabSelected="1" workbookViewId="0">
      <selection activeCell="J3" sqref="J3"/>
    </sheetView>
  </sheetViews>
  <sheetFormatPr defaultColWidth="8.875" defaultRowHeight="14.25"/>
  <cols>
    <col min="1" max="2" width="3.875" customWidth="1"/>
    <col min="3" max="3" width="40.875" customWidth="1"/>
    <col min="4" max="4" width="17.875" style="179" customWidth="1"/>
    <col min="5" max="5" width="29" style="178" customWidth="1"/>
    <col min="6" max="6" width="9.875" customWidth="1"/>
    <col min="7" max="7" width="14.875" customWidth="1"/>
    <col min="8" max="8" width="12.875" customWidth="1"/>
    <col min="9" max="11" width="14.625" customWidth="1"/>
  </cols>
  <sheetData>
    <row r="3" spans="2:11">
      <c r="J3" s="1089" t="s">
        <v>5679</v>
      </c>
    </row>
    <row r="7" spans="2:11" ht="17.100000000000001" customHeight="1">
      <c r="B7" s="1215" t="s">
        <v>5665</v>
      </c>
      <c r="C7" s="1215"/>
      <c r="D7" s="1215"/>
      <c r="E7" s="1215"/>
      <c r="F7" s="1215"/>
      <c r="G7" s="1215"/>
      <c r="H7" s="1215"/>
      <c r="I7" s="1215"/>
      <c r="J7" s="1215"/>
      <c r="K7" s="1215"/>
    </row>
    <row r="8" spans="2:11" ht="17.100000000000001" customHeight="1">
      <c r="B8" s="1226" t="s">
        <v>3200</v>
      </c>
      <c r="C8" s="1227"/>
      <c r="D8" s="1227"/>
      <c r="E8" s="1227"/>
      <c r="F8" s="1227"/>
      <c r="G8" s="1227"/>
      <c r="H8" s="1227"/>
      <c r="I8" s="1227"/>
      <c r="J8" s="1227"/>
      <c r="K8" s="1227"/>
    </row>
    <row r="9" spans="2:11" ht="14.25" customHeight="1">
      <c r="B9" s="1228" t="s">
        <v>0</v>
      </c>
      <c r="C9" s="1210" t="s">
        <v>1</v>
      </c>
      <c r="D9" s="1210" t="s">
        <v>2</v>
      </c>
      <c r="E9" s="1210" t="s">
        <v>2461</v>
      </c>
      <c r="F9" s="1210" t="s">
        <v>2451</v>
      </c>
      <c r="G9" s="1210" t="s">
        <v>5</v>
      </c>
      <c r="H9" s="1210" t="s">
        <v>6</v>
      </c>
      <c r="I9" s="1230" t="s">
        <v>3290</v>
      </c>
      <c r="J9" s="1231"/>
      <c r="K9" s="1232"/>
    </row>
    <row r="10" spans="2:11">
      <c r="B10" s="1229"/>
      <c r="C10" s="1211"/>
      <c r="D10" s="1211"/>
      <c r="E10" s="1211"/>
      <c r="F10" s="1211"/>
      <c r="G10" s="1211"/>
      <c r="H10" s="1211"/>
      <c r="I10" s="247">
        <v>2020</v>
      </c>
      <c r="J10" s="247">
        <v>2021</v>
      </c>
      <c r="K10" s="141">
        <v>2022</v>
      </c>
    </row>
    <row r="11" spans="2:11" ht="25.5">
      <c r="B11" s="568">
        <v>1</v>
      </c>
      <c r="C11" s="1168" t="s">
        <v>5187</v>
      </c>
      <c r="D11" s="137" t="s">
        <v>42</v>
      </c>
      <c r="E11" s="137" t="s">
        <v>157</v>
      </c>
      <c r="F11" s="137" t="s">
        <v>825</v>
      </c>
      <c r="G11" s="562">
        <v>180641096</v>
      </c>
      <c r="H11" s="569" t="s">
        <v>15</v>
      </c>
      <c r="I11" s="1212">
        <v>353918878.85000002</v>
      </c>
      <c r="J11" s="1212">
        <v>352202738.02999997</v>
      </c>
      <c r="K11" s="1212"/>
    </row>
    <row r="12" spans="2:11" ht="25.5">
      <c r="B12" s="314">
        <v>2</v>
      </c>
      <c r="C12" s="1168" t="s">
        <v>38</v>
      </c>
      <c r="D12" s="137" t="s">
        <v>41</v>
      </c>
      <c r="E12" s="562" t="s">
        <v>14</v>
      </c>
      <c r="F12" s="137" t="s">
        <v>839</v>
      </c>
      <c r="G12" s="137">
        <v>830204680</v>
      </c>
      <c r="H12" s="569" t="s">
        <v>39</v>
      </c>
      <c r="I12" s="1213"/>
      <c r="J12" s="1213"/>
      <c r="K12" s="1213"/>
    </row>
    <row r="13" spans="2:11" ht="25.5">
      <c r="B13" s="568">
        <v>3</v>
      </c>
      <c r="C13" s="1168" t="s">
        <v>1061</v>
      </c>
      <c r="D13" s="137" t="s">
        <v>85</v>
      </c>
      <c r="E13" s="562" t="s">
        <v>14</v>
      </c>
      <c r="F13" s="137" t="s">
        <v>826</v>
      </c>
      <c r="G13" s="137">
        <v>180643037</v>
      </c>
      <c r="H13" s="569" t="s">
        <v>78</v>
      </c>
      <c r="I13" s="1213"/>
      <c r="J13" s="1213"/>
      <c r="K13" s="1213"/>
    </row>
    <row r="14" spans="2:11" ht="129" customHeight="1">
      <c r="B14" s="314">
        <v>4</v>
      </c>
      <c r="C14" s="1169" t="s">
        <v>2452</v>
      </c>
      <c r="D14" s="570" t="s">
        <v>88</v>
      </c>
      <c r="E14" s="571" t="s">
        <v>4722</v>
      </c>
      <c r="F14" s="570" t="s">
        <v>827</v>
      </c>
      <c r="G14" s="570">
        <v>830454425</v>
      </c>
      <c r="H14" s="572" t="s">
        <v>86</v>
      </c>
      <c r="I14" s="1213"/>
      <c r="J14" s="1213"/>
      <c r="K14" s="1213"/>
    </row>
    <row r="15" spans="2:11" ht="176.1" customHeight="1">
      <c r="B15" s="568">
        <v>5</v>
      </c>
      <c r="C15" s="1170" t="s">
        <v>766</v>
      </c>
      <c r="D15" s="136" t="s">
        <v>768</v>
      </c>
      <c r="E15" s="821" t="s">
        <v>4821</v>
      </c>
      <c r="F15" s="136" t="s">
        <v>843</v>
      </c>
      <c r="G15" s="573">
        <v>6214624</v>
      </c>
      <c r="H15" s="574" t="s">
        <v>770</v>
      </c>
      <c r="I15" s="1213"/>
      <c r="J15" s="1213"/>
      <c r="K15" s="1213"/>
    </row>
    <row r="16" spans="2:11" ht="25.5">
      <c r="B16" s="314">
        <v>6</v>
      </c>
      <c r="C16" s="1171" t="s">
        <v>99</v>
      </c>
      <c r="D16" s="575" t="s">
        <v>127</v>
      </c>
      <c r="E16" s="570" t="s">
        <v>822</v>
      </c>
      <c r="F16" s="570" t="s">
        <v>829</v>
      </c>
      <c r="G16" s="570">
        <v>180805126</v>
      </c>
      <c r="H16" s="572" t="s">
        <v>132</v>
      </c>
      <c r="I16" s="1213"/>
      <c r="J16" s="1213"/>
      <c r="K16" s="1213"/>
    </row>
    <row r="17" spans="2:11" ht="25.5">
      <c r="B17" s="568">
        <v>7</v>
      </c>
      <c r="C17" s="1172" t="s">
        <v>128</v>
      </c>
      <c r="D17" s="176" t="s">
        <v>1912</v>
      </c>
      <c r="E17" s="136" t="s">
        <v>14</v>
      </c>
      <c r="F17" s="137" t="s">
        <v>830</v>
      </c>
      <c r="G17" s="137">
        <v>830016174</v>
      </c>
      <c r="H17" s="569" t="s">
        <v>130</v>
      </c>
      <c r="I17" s="1213"/>
      <c r="J17" s="1213"/>
      <c r="K17" s="1213"/>
    </row>
    <row r="18" spans="2:11" ht="25.5">
      <c r="B18" s="314">
        <v>8</v>
      </c>
      <c r="C18" s="1172" t="s">
        <v>2453</v>
      </c>
      <c r="D18" s="137" t="s">
        <v>142</v>
      </c>
      <c r="E18" s="136" t="s">
        <v>14</v>
      </c>
      <c r="F18" s="137" t="s">
        <v>838</v>
      </c>
      <c r="G18" s="137">
        <v>831351800</v>
      </c>
      <c r="H18" s="569" t="s">
        <v>143</v>
      </c>
      <c r="I18" s="1213"/>
      <c r="J18" s="1213"/>
      <c r="K18" s="1213"/>
    </row>
    <row r="19" spans="2:11" ht="25.5">
      <c r="B19" s="568">
        <v>9</v>
      </c>
      <c r="C19" s="1172" t="s">
        <v>2454</v>
      </c>
      <c r="D19" s="253" t="s">
        <v>2484</v>
      </c>
      <c r="E19" s="136" t="s">
        <v>156</v>
      </c>
      <c r="F19" s="562" t="s">
        <v>14</v>
      </c>
      <c r="G19" s="253">
        <v>831304768</v>
      </c>
      <c r="H19" s="576" t="s">
        <v>677</v>
      </c>
      <c r="I19" s="1213"/>
      <c r="J19" s="1213"/>
      <c r="K19" s="1213"/>
    </row>
    <row r="20" spans="2:11" ht="25.5">
      <c r="B20" s="314">
        <v>10</v>
      </c>
      <c r="C20" s="1173" t="s">
        <v>2455</v>
      </c>
      <c r="D20" s="253" t="s">
        <v>2860</v>
      </c>
      <c r="E20" s="136" t="s">
        <v>14</v>
      </c>
      <c r="F20" s="136" t="s">
        <v>14</v>
      </c>
      <c r="G20" s="151">
        <v>180184144</v>
      </c>
      <c r="H20" s="577" t="s">
        <v>678</v>
      </c>
      <c r="I20" s="1213"/>
      <c r="J20" s="1213"/>
      <c r="K20" s="1213"/>
    </row>
    <row r="21" spans="2:11" ht="25.5">
      <c r="B21" s="568">
        <v>11</v>
      </c>
      <c r="C21" s="1173" t="s">
        <v>1990</v>
      </c>
      <c r="D21" s="253" t="s">
        <v>199</v>
      </c>
      <c r="E21" s="136" t="s">
        <v>14</v>
      </c>
      <c r="F21" s="136" t="s">
        <v>14</v>
      </c>
      <c r="G21" s="253">
        <v>831348429</v>
      </c>
      <c r="H21" s="576" t="s">
        <v>679</v>
      </c>
      <c r="I21" s="1213"/>
      <c r="J21" s="1213"/>
      <c r="K21" s="1213"/>
    </row>
    <row r="22" spans="2:11" ht="25.5">
      <c r="B22" s="314">
        <v>12</v>
      </c>
      <c r="C22" s="1174" t="s">
        <v>2456</v>
      </c>
      <c r="D22" s="253" t="s">
        <v>207</v>
      </c>
      <c r="E22" s="136" t="s">
        <v>14</v>
      </c>
      <c r="F22" s="136" t="s">
        <v>14</v>
      </c>
      <c r="G22" s="253">
        <v>831351101</v>
      </c>
      <c r="H22" s="576" t="s">
        <v>680</v>
      </c>
      <c r="I22" s="1213"/>
      <c r="J22" s="1213"/>
      <c r="K22" s="1213"/>
    </row>
    <row r="23" spans="2:11" ht="25.5">
      <c r="B23" s="568">
        <v>13</v>
      </c>
      <c r="C23" s="1175" t="s">
        <v>2395</v>
      </c>
      <c r="D23" s="578" t="s">
        <v>208</v>
      </c>
      <c r="E23" s="136" t="s">
        <v>14</v>
      </c>
      <c r="F23" s="136" t="s">
        <v>14</v>
      </c>
      <c r="G23" s="578">
        <v>831304610</v>
      </c>
      <c r="H23" s="579" t="s">
        <v>209</v>
      </c>
      <c r="I23" s="1213"/>
      <c r="J23" s="1213"/>
      <c r="K23" s="1213"/>
    </row>
    <row r="24" spans="2:11" ht="25.5">
      <c r="B24" s="314">
        <v>14</v>
      </c>
      <c r="C24" s="1172" t="s">
        <v>2457</v>
      </c>
      <c r="D24" s="253" t="s">
        <v>907</v>
      </c>
      <c r="E24" s="136" t="s">
        <v>14</v>
      </c>
      <c r="F24" s="136" t="s">
        <v>14</v>
      </c>
      <c r="G24" s="253">
        <v>831305385</v>
      </c>
      <c r="H24" s="576" t="s">
        <v>681</v>
      </c>
      <c r="I24" s="1213"/>
      <c r="J24" s="1213"/>
      <c r="K24" s="1213"/>
    </row>
    <row r="25" spans="2:11" ht="25.5">
      <c r="B25" s="568">
        <v>15</v>
      </c>
      <c r="C25" s="1168" t="s">
        <v>1993</v>
      </c>
      <c r="D25" s="137" t="s">
        <v>264</v>
      </c>
      <c r="E25" s="136" t="s">
        <v>14</v>
      </c>
      <c r="F25" s="136" t="s">
        <v>14</v>
      </c>
      <c r="G25" s="137">
        <v>831350998</v>
      </c>
      <c r="H25" s="569" t="s">
        <v>682</v>
      </c>
      <c r="I25" s="1213"/>
      <c r="J25" s="1213"/>
      <c r="K25" s="1213"/>
    </row>
    <row r="26" spans="2:11" ht="25.5">
      <c r="B26" s="314">
        <v>16</v>
      </c>
      <c r="C26" s="1168" t="s">
        <v>278</v>
      </c>
      <c r="D26" s="137" t="s">
        <v>95</v>
      </c>
      <c r="E26" s="136" t="s">
        <v>14</v>
      </c>
      <c r="F26" s="137" t="s">
        <v>831</v>
      </c>
      <c r="G26" s="137">
        <v>180641073</v>
      </c>
      <c r="H26" s="569" t="s">
        <v>279</v>
      </c>
      <c r="I26" s="1213"/>
      <c r="J26" s="1213"/>
      <c r="K26" s="1213"/>
    </row>
    <row r="27" spans="2:11" ht="25.5">
      <c r="B27" s="568">
        <v>17</v>
      </c>
      <c r="C27" s="1168" t="s">
        <v>292</v>
      </c>
      <c r="D27" s="137" t="s">
        <v>284</v>
      </c>
      <c r="E27" s="136" t="s">
        <v>14</v>
      </c>
      <c r="F27" s="137" t="s">
        <v>836</v>
      </c>
      <c r="G27" s="137">
        <v>831222645</v>
      </c>
      <c r="H27" s="569" t="s">
        <v>285</v>
      </c>
      <c r="I27" s="1213"/>
      <c r="J27" s="1213"/>
      <c r="K27" s="1213"/>
    </row>
    <row r="28" spans="2:11" ht="25.5">
      <c r="B28" s="314">
        <v>18</v>
      </c>
      <c r="C28" s="1176" t="s">
        <v>807</v>
      </c>
      <c r="D28" s="136" t="s">
        <v>768</v>
      </c>
      <c r="E28" s="136" t="s">
        <v>14</v>
      </c>
      <c r="F28" s="562" t="s">
        <v>844</v>
      </c>
      <c r="G28" s="562">
        <v>831353940</v>
      </c>
      <c r="H28" s="135" t="s">
        <v>772</v>
      </c>
      <c r="I28" s="1213"/>
      <c r="J28" s="1213"/>
      <c r="K28" s="1213"/>
    </row>
    <row r="29" spans="2:11" ht="25.5">
      <c r="B29" s="568">
        <v>19</v>
      </c>
      <c r="C29" s="1168" t="s">
        <v>294</v>
      </c>
      <c r="D29" s="137" t="s">
        <v>295</v>
      </c>
      <c r="E29" s="136" t="s">
        <v>14</v>
      </c>
      <c r="F29" s="137" t="s">
        <v>832</v>
      </c>
      <c r="G29" s="137">
        <v>180642010</v>
      </c>
      <c r="H29" s="569" t="s">
        <v>683</v>
      </c>
      <c r="I29" s="1213"/>
      <c r="J29" s="1213"/>
      <c r="K29" s="1213"/>
    </row>
    <row r="30" spans="2:11" ht="25.5">
      <c r="B30" s="314">
        <v>20</v>
      </c>
      <c r="C30" s="1168" t="s">
        <v>298</v>
      </c>
      <c r="D30" s="137" t="s">
        <v>307</v>
      </c>
      <c r="E30" s="136" t="s">
        <v>14</v>
      </c>
      <c r="F30" s="137" t="s">
        <v>832</v>
      </c>
      <c r="G30" s="137">
        <v>180642500</v>
      </c>
      <c r="H30" s="569" t="s">
        <v>299</v>
      </c>
      <c r="I30" s="1213"/>
      <c r="J30" s="1213"/>
      <c r="K30" s="1213"/>
    </row>
    <row r="31" spans="2:11" ht="25.5">
      <c r="B31" s="568">
        <v>21</v>
      </c>
      <c r="C31" s="1168" t="s">
        <v>305</v>
      </c>
      <c r="D31" s="136" t="s">
        <v>306</v>
      </c>
      <c r="E31" s="136" t="s">
        <v>14</v>
      </c>
      <c r="F31" s="137" t="s">
        <v>832</v>
      </c>
      <c r="G31" s="137">
        <v>180640116</v>
      </c>
      <c r="H31" s="569" t="s">
        <v>684</v>
      </c>
      <c r="I31" s="1213"/>
      <c r="J31" s="1213"/>
      <c r="K31" s="1213"/>
    </row>
    <row r="32" spans="2:11" ht="25.5">
      <c r="B32" s="314">
        <v>22</v>
      </c>
      <c r="C32" s="1168" t="s">
        <v>346</v>
      </c>
      <c r="D32" s="137" t="s">
        <v>320</v>
      </c>
      <c r="E32" s="136" t="s">
        <v>14</v>
      </c>
      <c r="F32" s="137" t="s">
        <v>837</v>
      </c>
      <c r="G32" s="137">
        <v>18064230</v>
      </c>
      <c r="H32" s="569" t="s">
        <v>321</v>
      </c>
      <c r="I32" s="1213"/>
      <c r="J32" s="1213"/>
      <c r="K32" s="1213"/>
    </row>
    <row r="33" spans="1:11" ht="25.5">
      <c r="B33" s="568">
        <v>23</v>
      </c>
      <c r="C33" s="1168" t="s">
        <v>312</v>
      </c>
      <c r="D33" s="137" t="s">
        <v>325</v>
      </c>
      <c r="E33" s="136" t="s">
        <v>14</v>
      </c>
      <c r="F33" s="136" t="s">
        <v>14</v>
      </c>
      <c r="G33" s="137">
        <v>180641080</v>
      </c>
      <c r="H33" s="569" t="s">
        <v>685</v>
      </c>
      <c r="I33" s="1213"/>
      <c r="J33" s="1213"/>
      <c r="K33" s="1213"/>
    </row>
    <row r="34" spans="1:11" ht="25.5">
      <c r="B34" s="314">
        <v>24</v>
      </c>
      <c r="C34" s="1168" t="s">
        <v>313</v>
      </c>
      <c r="D34" s="137" t="s">
        <v>341</v>
      </c>
      <c r="E34" s="136" t="s">
        <v>14</v>
      </c>
      <c r="F34" s="137" t="s">
        <v>832</v>
      </c>
      <c r="G34" s="137">
        <v>180642405</v>
      </c>
      <c r="H34" s="569" t="s">
        <v>342</v>
      </c>
      <c r="I34" s="1213"/>
      <c r="J34" s="1213"/>
      <c r="K34" s="1213"/>
    </row>
    <row r="35" spans="1:11" ht="25.5">
      <c r="B35" s="568">
        <v>25</v>
      </c>
      <c r="C35" s="1168" t="s">
        <v>314</v>
      </c>
      <c r="D35" s="137" t="s">
        <v>347</v>
      </c>
      <c r="E35" s="136" t="s">
        <v>14</v>
      </c>
      <c r="F35" s="580" t="s">
        <v>833</v>
      </c>
      <c r="G35" s="137">
        <v>180644500</v>
      </c>
      <c r="H35" s="569" t="s">
        <v>686</v>
      </c>
      <c r="I35" s="1213"/>
      <c r="J35" s="1213"/>
      <c r="K35" s="1213"/>
    </row>
    <row r="36" spans="1:11" ht="25.5">
      <c r="B36" s="314">
        <v>26</v>
      </c>
      <c r="C36" s="1168" t="s">
        <v>315</v>
      </c>
      <c r="D36" s="136" t="s">
        <v>356</v>
      </c>
      <c r="E36" s="136" t="s">
        <v>14</v>
      </c>
      <c r="F36" s="137" t="s">
        <v>832</v>
      </c>
      <c r="G36" s="137">
        <v>180641819</v>
      </c>
      <c r="H36" s="569" t="s">
        <v>357</v>
      </c>
      <c r="I36" s="1213"/>
      <c r="J36" s="1213"/>
      <c r="K36" s="1213"/>
    </row>
    <row r="37" spans="1:11" ht="25.5">
      <c r="B37" s="568">
        <v>27</v>
      </c>
      <c r="C37" s="1168" t="s">
        <v>316</v>
      </c>
      <c r="D37" s="136" t="s">
        <v>360</v>
      </c>
      <c r="E37" s="136" t="s">
        <v>14</v>
      </c>
      <c r="F37" s="137" t="s">
        <v>361</v>
      </c>
      <c r="G37" s="137">
        <v>180640731</v>
      </c>
      <c r="H37" s="569" t="s">
        <v>362</v>
      </c>
      <c r="I37" s="1213"/>
      <c r="J37" s="1213"/>
      <c r="K37" s="1213"/>
    </row>
    <row r="38" spans="1:11" ht="25.5">
      <c r="B38" s="314">
        <v>28</v>
      </c>
      <c r="C38" s="1168" t="s">
        <v>317</v>
      </c>
      <c r="D38" s="137" t="s">
        <v>369</v>
      </c>
      <c r="E38" s="136" t="s">
        <v>14</v>
      </c>
      <c r="F38" s="137" t="s">
        <v>832</v>
      </c>
      <c r="G38" s="137">
        <v>180642397</v>
      </c>
      <c r="H38" s="569" t="s">
        <v>687</v>
      </c>
      <c r="I38" s="1213"/>
      <c r="J38" s="1213"/>
      <c r="K38" s="1213"/>
    </row>
    <row r="39" spans="1:11" ht="25.5">
      <c r="B39" s="568">
        <v>29</v>
      </c>
      <c r="C39" s="1168" t="s">
        <v>376</v>
      </c>
      <c r="D39" s="137" t="s">
        <v>377</v>
      </c>
      <c r="E39" s="136" t="s">
        <v>14</v>
      </c>
      <c r="F39" s="137" t="s">
        <v>832</v>
      </c>
      <c r="G39" s="137">
        <v>180642061</v>
      </c>
      <c r="H39" s="569" t="s">
        <v>378</v>
      </c>
      <c r="I39" s="1213"/>
      <c r="J39" s="1213"/>
      <c r="K39" s="1213"/>
    </row>
    <row r="40" spans="1:11" ht="25.5">
      <c r="B40" s="314">
        <v>30</v>
      </c>
      <c r="C40" s="1177" t="s">
        <v>2163</v>
      </c>
      <c r="D40" s="581" t="s">
        <v>1837</v>
      </c>
      <c r="E40" s="581" t="s">
        <v>14</v>
      </c>
      <c r="F40" s="581" t="s">
        <v>1838</v>
      </c>
      <c r="G40" s="581">
        <v>180644628</v>
      </c>
      <c r="H40" s="582">
        <v>8671662637</v>
      </c>
      <c r="I40" s="1213"/>
      <c r="J40" s="1213"/>
      <c r="K40" s="1213"/>
    </row>
    <row r="41" spans="1:11" ht="25.5">
      <c r="B41" s="568">
        <v>31</v>
      </c>
      <c r="C41" s="1168" t="s">
        <v>318</v>
      </c>
      <c r="D41" s="253" t="s">
        <v>549</v>
      </c>
      <c r="E41" s="136" t="s">
        <v>14</v>
      </c>
      <c r="F41" s="253" t="s">
        <v>832</v>
      </c>
      <c r="G41" s="253">
        <v>180640375</v>
      </c>
      <c r="H41" s="576" t="s">
        <v>688</v>
      </c>
      <c r="I41" s="1213"/>
      <c r="J41" s="1213"/>
      <c r="K41" s="1213"/>
    </row>
    <row r="42" spans="1:11" ht="25.5">
      <c r="B42" s="314">
        <v>32</v>
      </c>
      <c r="C42" s="1168" t="s">
        <v>319</v>
      </c>
      <c r="D42" s="137" t="s">
        <v>957</v>
      </c>
      <c r="E42" s="136" t="s">
        <v>14</v>
      </c>
      <c r="F42" s="137" t="s">
        <v>832</v>
      </c>
      <c r="G42" s="137">
        <v>180643103</v>
      </c>
      <c r="H42" s="569" t="s">
        <v>689</v>
      </c>
      <c r="I42" s="1213"/>
      <c r="J42" s="1213"/>
      <c r="K42" s="1213"/>
    </row>
    <row r="43" spans="1:11" ht="25.5">
      <c r="B43" s="568">
        <v>33</v>
      </c>
      <c r="C43" s="1168" t="s">
        <v>2458</v>
      </c>
      <c r="D43" s="177" t="s">
        <v>546</v>
      </c>
      <c r="E43" s="583" t="s">
        <v>14</v>
      </c>
      <c r="F43" s="584" t="s">
        <v>1999</v>
      </c>
      <c r="G43" s="584">
        <v>181047018</v>
      </c>
      <c r="H43" s="585" t="s">
        <v>2000</v>
      </c>
      <c r="I43" s="1213"/>
      <c r="J43" s="1213"/>
      <c r="K43" s="1213"/>
    </row>
    <row r="44" spans="1:11" ht="25.5">
      <c r="B44" s="314">
        <v>34</v>
      </c>
      <c r="C44" s="1168" t="s">
        <v>2283</v>
      </c>
      <c r="D44" s="177" t="s">
        <v>95</v>
      </c>
      <c r="E44" s="253" t="s">
        <v>14</v>
      </c>
      <c r="F44" s="253" t="s">
        <v>828</v>
      </c>
      <c r="G44" s="253">
        <v>366062233</v>
      </c>
      <c r="H44" s="253" t="s">
        <v>2282</v>
      </c>
      <c r="I44" s="1213"/>
      <c r="J44" s="1213"/>
      <c r="K44" s="1213"/>
    </row>
    <row r="45" spans="1:11" ht="25.5">
      <c r="B45" s="568">
        <v>35</v>
      </c>
      <c r="C45" s="1168" t="s">
        <v>390</v>
      </c>
      <c r="D45" s="137" t="s">
        <v>391</v>
      </c>
      <c r="E45" s="136" t="s">
        <v>14</v>
      </c>
      <c r="F45" s="137" t="s">
        <v>834</v>
      </c>
      <c r="G45" s="137">
        <v>180640837</v>
      </c>
      <c r="H45" s="569" t="s">
        <v>690</v>
      </c>
      <c r="I45" s="1213"/>
      <c r="J45" s="1213"/>
      <c r="K45" s="1213"/>
    </row>
    <row r="46" spans="1:11" ht="25.5">
      <c r="B46" s="314">
        <v>36</v>
      </c>
      <c r="C46" s="1168" t="s">
        <v>418</v>
      </c>
      <c r="D46" s="137" t="s">
        <v>419</v>
      </c>
      <c r="E46" s="136" t="s">
        <v>14</v>
      </c>
      <c r="F46" s="137" t="s">
        <v>835</v>
      </c>
      <c r="G46" s="137">
        <v>180641802</v>
      </c>
      <c r="H46" s="569" t="s">
        <v>420</v>
      </c>
      <c r="I46" s="1213"/>
      <c r="J46" s="1213"/>
      <c r="K46" s="1213"/>
    </row>
    <row r="47" spans="1:11" s="2" customFormat="1" ht="27" customHeight="1">
      <c r="A47"/>
      <c r="B47" s="568">
        <v>37</v>
      </c>
      <c r="C47" s="1168" t="s">
        <v>3014</v>
      </c>
      <c r="D47" s="137" t="s">
        <v>697</v>
      </c>
      <c r="E47" s="136" t="s">
        <v>14</v>
      </c>
      <c r="F47" s="137" t="s">
        <v>834</v>
      </c>
      <c r="G47" s="137">
        <v>837494</v>
      </c>
      <c r="H47" s="569" t="s">
        <v>698</v>
      </c>
      <c r="I47" s="1213"/>
      <c r="J47" s="1213"/>
      <c r="K47" s="1213"/>
    </row>
    <row r="48" spans="1:11" ht="27" customHeight="1">
      <c r="B48" s="314">
        <v>38</v>
      </c>
      <c r="C48" s="1168" t="s">
        <v>434</v>
      </c>
      <c r="D48" s="137" t="s">
        <v>435</v>
      </c>
      <c r="E48" s="136" t="s">
        <v>14</v>
      </c>
      <c r="F48" s="137" t="s">
        <v>834</v>
      </c>
      <c r="G48" s="137">
        <v>180643497</v>
      </c>
      <c r="H48" s="569" t="s">
        <v>691</v>
      </c>
      <c r="I48" s="1213"/>
      <c r="J48" s="1213"/>
      <c r="K48" s="1213"/>
    </row>
    <row r="49" spans="2:11" ht="25.5">
      <c r="B49" s="568">
        <v>39</v>
      </c>
      <c r="C49" s="1168" t="s">
        <v>449</v>
      </c>
      <c r="D49" s="137" t="s">
        <v>450</v>
      </c>
      <c r="E49" s="136" t="s">
        <v>14</v>
      </c>
      <c r="F49" s="137" t="s">
        <v>834</v>
      </c>
      <c r="G49" s="137">
        <v>180643043</v>
      </c>
      <c r="H49" s="569" t="s">
        <v>692</v>
      </c>
      <c r="I49" s="1213"/>
      <c r="J49" s="1213"/>
      <c r="K49" s="1213"/>
    </row>
    <row r="50" spans="2:11" ht="25.5">
      <c r="B50" s="314">
        <v>40</v>
      </c>
      <c r="C50" s="1168" t="s">
        <v>479</v>
      </c>
      <c r="D50" s="137" t="s">
        <v>475</v>
      </c>
      <c r="E50" s="136" t="s">
        <v>14</v>
      </c>
      <c r="F50" s="137" t="s">
        <v>834</v>
      </c>
      <c r="G50" s="137">
        <v>830337145</v>
      </c>
      <c r="H50" s="569" t="s">
        <v>693</v>
      </c>
      <c r="I50" s="1213"/>
      <c r="J50" s="1213"/>
      <c r="K50" s="1213"/>
    </row>
    <row r="51" spans="2:11" ht="25.5">
      <c r="B51" s="568">
        <v>41</v>
      </c>
      <c r="C51" s="1176" t="s">
        <v>2459</v>
      </c>
      <c r="D51" s="136" t="s">
        <v>480</v>
      </c>
      <c r="E51" s="136" t="s">
        <v>14</v>
      </c>
      <c r="F51" s="562" t="s">
        <v>834</v>
      </c>
      <c r="G51" s="136">
        <v>180640458</v>
      </c>
      <c r="H51" s="574" t="s">
        <v>694</v>
      </c>
      <c r="I51" s="1213"/>
      <c r="J51" s="1213"/>
      <c r="K51" s="1213"/>
    </row>
    <row r="52" spans="2:11" ht="25.5">
      <c r="B52" s="314">
        <v>42</v>
      </c>
      <c r="C52" s="1176" t="s">
        <v>1063</v>
      </c>
      <c r="D52" s="136" t="s">
        <v>491</v>
      </c>
      <c r="E52" s="136" t="s">
        <v>14</v>
      </c>
      <c r="F52" s="137" t="s">
        <v>834</v>
      </c>
      <c r="G52" s="562">
        <v>180645059</v>
      </c>
      <c r="H52" s="586">
        <v>8671613076</v>
      </c>
      <c r="I52" s="1213"/>
      <c r="J52" s="1213"/>
      <c r="K52" s="1213"/>
    </row>
    <row r="53" spans="2:11" ht="25.5">
      <c r="B53" s="568">
        <v>43</v>
      </c>
      <c r="C53" s="1176" t="s">
        <v>767</v>
      </c>
      <c r="D53" s="136" t="s">
        <v>768</v>
      </c>
      <c r="E53" s="136" t="s">
        <v>14</v>
      </c>
      <c r="F53" s="136" t="s">
        <v>843</v>
      </c>
      <c r="G53" s="573">
        <v>180794894</v>
      </c>
      <c r="H53" s="587" t="s">
        <v>809</v>
      </c>
      <c r="I53" s="1213"/>
      <c r="J53" s="1213"/>
      <c r="K53" s="1213"/>
    </row>
    <row r="54" spans="2:11" ht="27" customHeight="1">
      <c r="B54" s="314">
        <v>44</v>
      </c>
      <c r="C54" s="1168" t="s">
        <v>504</v>
      </c>
      <c r="D54" s="137" t="s">
        <v>505</v>
      </c>
      <c r="E54" s="136" t="s">
        <v>14</v>
      </c>
      <c r="F54" s="137" t="s">
        <v>840</v>
      </c>
      <c r="G54" s="137">
        <v>281826</v>
      </c>
      <c r="H54" s="569" t="s">
        <v>506</v>
      </c>
      <c r="I54" s="1213"/>
      <c r="J54" s="1213"/>
      <c r="K54" s="1213"/>
    </row>
    <row r="55" spans="2:11" ht="27" customHeight="1">
      <c r="B55" s="568">
        <v>45</v>
      </c>
      <c r="C55" s="1176" t="s">
        <v>3291</v>
      </c>
      <c r="D55" s="136" t="s">
        <v>2482</v>
      </c>
      <c r="E55" s="562" t="s">
        <v>14</v>
      </c>
      <c r="F55" s="562" t="s">
        <v>14</v>
      </c>
      <c r="G55" s="151" t="s">
        <v>14</v>
      </c>
      <c r="H55" s="577" t="s">
        <v>14</v>
      </c>
      <c r="I55" s="1213"/>
      <c r="J55" s="1213"/>
      <c r="K55" s="1213"/>
    </row>
    <row r="56" spans="2:11">
      <c r="B56" s="1216">
        <v>46</v>
      </c>
      <c r="C56" s="1218" t="s">
        <v>516</v>
      </c>
      <c r="D56" s="1220" t="s">
        <v>517</v>
      </c>
      <c r="E56" s="350" t="s">
        <v>675</v>
      </c>
      <c r="F56" s="1222" t="s">
        <v>841</v>
      </c>
      <c r="G56" s="1222">
        <v>830409092</v>
      </c>
      <c r="H56" s="1224" t="s">
        <v>518</v>
      </c>
      <c r="I56" s="1213"/>
      <c r="J56" s="1213"/>
      <c r="K56" s="1213"/>
    </row>
    <row r="57" spans="2:11" ht="342" customHeight="1">
      <c r="B57" s="1217"/>
      <c r="C57" s="1219"/>
      <c r="D57" s="1221"/>
      <c r="E57" s="350" t="s">
        <v>3841</v>
      </c>
      <c r="F57" s="1223"/>
      <c r="G57" s="1223"/>
      <c r="H57" s="1225"/>
      <c r="I57" s="1213"/>
      <c r="J57" s="1213"/>
      <c r="K57" s="1213"/>
    </row>
    <row r="58" spans="2:11" ht="25.5">
      <c r="B58" s="314">
        <v>47</v>
      </c>
      <c r="C58" s="1168" t="s">
        <v>3634</v>
      </c>
      <c r="D58" s="137" t="s">
        <v>705</v>
      </c>
      <c r="E58" s="136" t="s">
        <v>14</v>
      </c>
      <c r="F58" s="137" t="s">
        <v>831</v>
      </c>
      <c r="G58" s="137">
        <v>180641854</v>
      </c>
      <c r="H58" s="569" t="s">
        <v>706</v>
      </c>
      <c r="I58" s="1213"/>
      <c r="J58" s="1213"/>
      <c r="K58" s="1213"/>
    </row>
    <row r="59" spans="2:11" ht="25.5">
      <c r="B59" s="568">
        <v>48</v>
      </c>
      <c r="C59" s="1168" t="s">
        <v>3635</v>
      </c>
      <c r="D59" s="282" t="s">
        <v>3636</v>
      </c>
      <c r="E59" s="282"/>
      <c r="F59" s="282" t="s">
        <v>831</v>
      </c>
      <c r="G59" s="282">
        <v>180642990</v>
      </c>
      <c r="H59" s="588" t="s">
        <v>729</v>
      </c>
      <c r="I59" s="1213"/>
      <c r="J59" s="1213"/>
      <c r="K59" s="1213"/>
    </row>
    <row r="60" spans="2:11" ht="27" customHeight="1">
      <c r="B60" s="314">
        <v>49</v>
      </c>
      <c r="C60" s="1168" t="s">
        <v>3641</v>
      </c>
      <c r="D60" s="137" t="s">
        <v>2485</v>
      </c>
      <c r="E60" s="136" t="s">
        <v>14</v>
      </c>
      <c r="F60" s="241" t="s">
        <v>1854</v>
      </c>
      <c r="G60" s="241">
        <v>180640820</v>
      </c>
      <c r="H60" s="589" t="s">
        <v>745</v>
      </c>
      <c r="I60" s="1213"/>
      <c r="J60" s="1213"/>
      <c r="K60" s="1213"/>
    </row>
    <row r="61" spans="2:11" ht="25.5">
      <c r="B61" s="314">
        <v>50</v>
      </c>
      <c r="C61" s="1168" t="s">
        <v>3642</v>
      </c>
      <c r="D61" s="137" t="s">
        <v>876</v>
      </c>
      <c r="E61" s="136" t="s">
        <v>14</v>
      </c>
      <c r="F61" s="282" t="s">
        <v>1854</v>
      </c>
      <c r="G61" s="282">
        <v>180640820</v>
      </c>
      <c r="H61" s="298" t="s">
        <v>745</v>
      </c>
      <c r="I61" s="1213"/>
      <c r="J61" s="1213"/>
      <c r="K61" s="1213"/>
    </row>
    <row r="62" spans="2:11" ht="25.5">
      <c r="B62" s="568">
        <v>51</v>
      </c>
      <c r="C62" s="1178" t="s">
        <v>1852</v>
      </c>
      <c r="D62" s="92" t="s">
        <v>1853</v>
      </c>
      <c r="E62" s="581" t="s">
        <v>14</v>
      </c>
      <c r="F62" s="590" t="s">
        <v>1854</v>
      </c>
      <c r="G62" s="590">
        <v>41855</v>
      </c>
      <c r="H62" s="591">
        <v>8671829706</v>
      </c>
      <c r="I62" s="1213"/>
      <c r="J62" s="1213"/>
      <c r="K62" s="1213"/>
    </row>
    <row r="63" spans="2:11" ht="25.5">
      <c r="B63" s="314">
        <v>52</v>
      </c>
      <c r="C63" s="1168" t="s">
        <v>676</v>
      </c>
      <c r="D63" s="137" t="s">
        <v>3643</v>
      </c>
      <c r="E63" s="689" t="s">
        <v>2796</v>
      </c>
      <c r="F63" s="137" t="s">
        <v>831</v>
      </c>
      <c r="G63" s="137">
        <v>180640151</v>
      </c>
      <c r="H63" s="569" t="s">
        <v>695</v>
      </c>
      <c r="I63" s="1213"/>
      <c r="J63" s="1213"/>
      <c r="K63" s="1213"/>
    </row>
    <row r="64" spans="2:11" ht="25.5">
      <c r="B64" s="314">
        <v>53</v>
      </c>
      <c r="C64" s="1168" t="s">
        <v>753</v>
      </c>
      <c r="D64" s="137" t="s">
        <v>754</v>
      </c>
      <c r="E64" s="136" t="s">
        <v>14</v>
      </c>
      <c r="F64" s="137" t="s">
        <v>842</v>
      </c>
      <c r="G64" s="137">
        <v>180803794</v>
      </c>
      <c r="H64" s="569" t="s">
        <v>755</v>
      </c>
      <c r="I64" s="1213"/>
      <c r="J64" s="1213"/>
      <c r="K64" s="1213"/>
    </row>
    <row r="65" spans="2:11" ht="25.5">
      <c r="B65" s="568">
        <v>54</v>
      </c>
      <c r="C65" s="1168" t="s">
        <v>3327</v>
      </c>
      <c r="D65" s="137" t="s">
        <v>3326</v>
      </c>
      <c r="E65" s="136" t="s">
        <v>14</v>
      </c>
      <c r="F65" s="137" t="s">
        <v>842</v>
      </c>
      <c r="G65" s="137">
        <v>381305804</v>
      </c>
      <c r="H65" s="137" t="s">
        <v>755</v>
      </c>
      <c r="I65" s="1214"/>
      <c r="J65" s="1214"/>
      <c r="K65" s="1214"/>
    </row>
  </sheetData>
  <mergeCells count="19">
    <mergeCell ref="B7:K7"/>
    <mergeCell ref="B56:B57"/>
    <mergeCell ref="C56:C57"/>
    <mergeCell ref="D56:D57"/>
    <mergeCell ref="F56:F57"/>
    <mergeCell ref="G56:G57"/>
    <mergeCell ref="H56:H57"/>
    <mergeCell ref="B8:K8"/>
    <mergeCell ref="B9:B10"/>
    <mergeCell ref="C9:C10"/>
    <mergeCell ref="I9:K9"/>
    <mergeCell ref="D9:D10"/>
    <mergeCell ref="E9:E10"/>
    <mergeCell ref="F9:F10"/>
    <mergeCell ref="G9:G10"/>
    <mergeCell ref="H9:H10"/>
    <mergeCell ref="K11:K65"/>
    <mergeCell ref="J11:J65"/>
    <mergeCell ref="I11:I65"/>
  </mergeCells>
  <pageMargins left="0.7" right="0.7" top="0.75" bottom="0.75" header="0.3" footer="0.3"/>
  <pageSetup paperSize="9" orientation="portrait" horizontalDpi="0" verticalDpi="0" r:id="rId1"/>
  <ignoredErrors>
    <ignoredError sqref="F35" twoDigitTextYear="1"/>
  </ignoredErrors>
  <drawing r:id="rId2"/>
</worksheet>
</file>

<file path=xl/worksheets/sheet10.xml><?xml version="1.0" encoding="utf-8"?>
<worksheet xmlns="http://schemas.openxmlformats.org/spreadsheetml/2006/main" xmlns:r="http://schemas.openxmlformats.org/officeDocument/2006/relationships">
  <dimension ref="B1:G23"/>
  <sheetViews>
    <sheetView workbookViewId="0">
      <selection activeCell="C23" sqref="C23"/>
    </sheetView>
  </sheetViews>
  <sheetFormatPr defaultColWidth="9" defaultRowHeight="15"/>
  <cols>
    <col min="1" max="1" width="3.875" style="3" customWidth="1"/>
    <col min="2" max="2" width="3.625" style="3" customWidth="1"/>
    <col min="3" max="3" width="38.875" style="3" customWidth="1"/>
    <col min="4" max="4" width="16.625" style="184" customWidth="1"/>
    <col min="5" max="5" width="25.625" style="14" customWidth="1"/>
    <col min="6" max="6" width="26.625" style="14" customWidth="1"/>
    <col min="7" max="7" width="19.125" style="14" customWidth="1"/>
    <col min="8" max="16384" width="9" style="3"/>
  </cols>
  <sheetData>
    <row r="1" spans="2:7" ht="15" customHeight="1"/>
    <row r="2" spans="2:7" ht="15" customHeight="1"/>
    <row r="3" spans="2:7" ht="15" customHeight="1"/>
    <row r="4" spans="2:7" ht="15" customHeight="1"/>
    <row r="5" spans="2:7" ht="15" customHeight="1"/>
    <row r="6" spans="2:7" ht="15" customHeight="1"/>
    <row r="7" spans="2:7" ht="17.100000000000001" customHeight="1">
      <c r="B7" s="1233" t="s">
        <v>5674</v>
      </c>
      <c r="C7" s="1233"/>
      <c r="D7" s="1233"/>
      <c r="E7" s="1233"/>
      <c r="F7" s="1233"/>
      <c r="G7" s="1233"/>
    </row>
    <row r="8" spans="2:7" ht="17.100000000000001" customHeight="1">
      <c r="B8" s="1453" t="s">
        <v>2476</v>
      </c>
      <c r="C8" s="1453"/>
      <c r="D8" s="1453"/>
      <c r="E8" s="1453"/>
      <c r="F8" s="1453"/>
      <c r="G8" s="1453"/>
    </row>
    <row r="9" spans="2:7" ht="45" customHeight="1">
      <c r="B9" s="11" t="s">
        <v>0</v>
      </c>
      <c r="C9" s="7" t="s">
        <v>1</v>
      </c>
      <c r="D9" s="7" t="s">
        <v>7</v>
      </c>
      <c r="E9" s="13" t="s">
        <v>35</v>
      </c>
      <c r="F9" s="13" t="s">
        <v>8</v>
      </c>
      <c r="G9" s="13" t="s">
        <v>36</v>
      </c>
    </row>
    <row r="10" spans="2:7" ht="27" customHeight="1">
      <c r="B10" s="107">
        <v>1</v>
      </c>
      <c r="C10" s="84" t="s">
        <v>38</v>
      </c>
      <c r="D10" s="249" t="s">
        <v>53</v>
      </c>
      <c r="E10" s="10">
        <v>15000</v>
      </c>
      <c r="F10" s="10">
        <v>15000</v>
      </c>
      <c r="G10" s="10">
        <v>5000</v>
      </c>
    </row>
    <row r="11" spans="2:7" ht="27" customHeight="1">
      <c r="B11" s="664">
        <v>2</v>
      </c>
      <c r="C11" s="1088" t="s">
        <v>2623</v>
      </c>
      <c r="D11" s="124" t="s">
        <v>92</v>
      </c>
      <c r="E11" s="96">
        <v>3000</v>
      </c>
      <c r="F11" s="97">
        <v>3000</v>
      </c>
      <c r="G11" s="97">
        <v>6000</v>
      </c>
    </row>
    <row r="12" spans="2:7" ht="27" customHeight="1">
      <c r="B12" s="107">
        <v>3</v>
      </c>
      <c r="C12" s="1177" t="s">
        <v>99</v>
      </c>
      <c r="D12" s="582" t="s">
        <v>127</v>
      </c>
      <c r="E12" s="95">
        <v>15000</v>
      </c>
      <c r="F12" s="95">
        <v>10000</v>
      </c>
      <c r="G12" s="95">
        <v>15000</v>
      </c>
    </row>
    <row r="13" spans="2:7" ht="25.5">
      <c r="B13" s="107">
        <v>4</v>
      </c>
      <c r="C13" s="1451" t="s">
        <v>128</v>
      </c>
      <c r="D13" s="563" t="s">
        <v>129</v>
      </c>
      <c r="E13" s="10">
        <v>500</v>
      </c>
      <c r="F13" s="10">
        <v>500</v>
      </c>
      <c r="G13" s="10">
        <v>500</v>
      </c>
    </row>
    <row r="14" spans="2:7" ht="25.5">
      <c r="B14" s="664">
        <v>5</v>
      </c>
      <c r="C14" s="1452"/>
      <c r="D14" s="563" t="s">
        <v>1912</v>
      </c>
      <c r="E14" s="10">
        <v>2000</v>
      </c>
      <c r="F14" s="10">
        <v>2000</v>
      </c>
      <c r="G14" s="10">
        <v>2000</v>
      </c>
    </row>
    <row r="15" spans="2:7" ht="27" customHeight="1">
      <c r="B15" s="107">
        <v>6</v>
      </c>
      <c r="C15" s="1088" t="s">
        <v>315</v>
      </c>
      <c r="D15" s="124" t="s">
        <v>356</v>
      </c>
      <c r="E15" s="10">
        <v>5000</v>
      </c>
      <c r="F15" s="10">
        <v>1000</v>
      </c>
      <c r="G15" s="98">
        <v>0</v>
      </c>
    </row>
    <row r="16" spans="2:7" ht="25.5">
      <c r="B16" s="107">
        <v>7</v>
      </c>
      <c r="C16" s="1178" t="s">
        <v>504</v>
      </c>
      <c r="D16" s="92" t="s">
        <v>505</v>
      </c>
      <c r="E16" s="95">
        <v>10000</v>
      </c>
      <c r="F16" s="95">
        <v>10000</v>
      </c>
      <c r="G16" s="95">
        <v>10000</v>
      </c>
    </row>
    <row r="17" spans="2:7" ht="25.5">
      <c r="B17" s="664">
        <v>8</v>
      </c>
      <c r="C17" s="84" t="s">
        <v>766</v>
      </c>
      <c r="D17" s="124" t="s">
        <v>768</v>
      </c>
      <c r="E17" s="93">
        <v>65000</v>
      </c>
      <c r="F17" s="93">
        <v>12000</v>
      </c>
      <c r="G17" s="93">
        <v>65000</v>
      </c>
    </row>
    <row r="18" spans="2:7" ht="25.5">
      <c r="B18" s="107">
        <v>9</v>
      </c>
      <c r="C18" s="1088" t="s">
        <v>2283</v>
      </c>
      <c r="D18" s="564" t="s">
        <v>952</v>
      </c>
      <c r="E18" s="93">
        <v>30000</v>
      </c>
      <c r="F18" s="93">
        <v>500</v>
      </c>
      <c r="G18" s="93">
        <v>30000</v>
      </c>
    </row>
    <row r="19" spans="2:7" ht="25.5">
      <c r="B19" s="107">
        <v>10</v>
      </c>
      <c r="C19" s="1187" t="s">
        <v>5187</v>
      </c>
      <c r="D19" s="665" t="s">
        <v>42</v>
      </c>
      <c r="E19" s="158">
        <v>15000</v>
      </c>
      <c r="F19" s="158">
        <v>15000</v>
      </c>
      <c r="G19" s="158">
        <v>5000</v>
      </c>
    </row>
    <row r="20" spans="2:7" ht="25.5">
      <c r="B20" s="664">
        <v>11</v>
      </c>
      <c r="C20" s="1187" t="s">
        <v>1990</v>
      </c>
      <c r="D20" s="666" t="s">
        <v>199</v>
      </c>
      <c r="E20" s="158">
        <v>15000</v>
      </c>
      <c r="F20" s="158">
        <v>15000</v>
      </c>
      <c r="G20" s="158">
        <v>5000</v>
      </c>
    </row>
    <row r="21" spans="2:7" ht="25.5">
      <c r="B21" s="107">
        <v>12</v>
      </c>
      <c r="C21" s="1182" t="s">
        <v>531</v>
      </c>
      <c r="D21" s="693" t="s">
        <v>578</v>
      </c>
      <c r="E21" s="351">
        <v>200000</v>
      </c>
      <c r="F21" s="351">
        <v>100000</v>
      </c>
      <c r="G21" s="351">
        <v>200000</v>
      </c>
    </row>
    <row r="22" spans="2:7" ht="25.5">
      <c r="B22" s="107">
        <v>13</v>
      </c>
      <c r="C22" s="1188" t="s">
        <v>1027</v>
      </c>
      <c r="D22" s="990" t="s">
        <v>913</v>
      </c>
      <c r="E22" s="991">
        <v>2000</v>
      </c>
      <c r="F22" s="991">
        <v>2000</v>
      </c>
      <c r="G22" s="991">
        <v>2000</v>
      </c>
    </row>
    <row r="23" spans="2:7" ht="25.5">
      <c r="B23" s="664">
        <v>14</v>
      </c>
      <c r="C23" s="1189" t="s">
        <v>3738</v>
      </c>
      <c r="D23" s="990" t="s">
        <v>1014</v>
      </c>
      <c r="E23" s="1050">
        <v>20000</v>
      </c>
      <c r="F23" s="991">
        <v>20000</v>
      </c>
      <c r="G23" s="1050">
        <v>10000</v>
      </c>
    </row>
  </sheetData>
  <mergeCells count="3">
    <mergeCell ref="C13:C14"/>
    <mergeCell ref="B7:G7"/>
    <mergeCell ref="B8:G8"/>
  </mergeCells>
  <phoneticPr fontId="9" type="noConversion"/>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dimension ref="B1:D17"/>
  <sheetViews>
    <sheetView workbookViewId="0">
      <selection activeCell="G39" sqref="G39"/>
    </sheetView>
  </sheetViews>
  <sheetFormatPr defaultColWidth="9" defaultRowHeight="15"/>
  <cols>
    <col min="1" max="1" width="3.875" style="3" customWidth="1"/>
    <col min="2" max="2" width="3.625" style="3" customWidth="1"/>
    <col min="3" max="3" width="43.875" style="3" customWidth="1"/>
    <col min="4" max="4" width="22.875" style="3" customWidth="1"/>
    <col min="5" max="16384" width="9" style="3"/>
  </cols>
  <sheetData>
    <row r="1" spans="2:4" ht="15" customHeight="1"/>
    <row r="2" spans="2:4" ht="15" customHeight="1"/>
    <row r="3" spans="2:4" ht="15" customHeight="1"/>
    <row r="4" spans="2:4" ht="15" customHeight="1"/>
    <row r="5" spans="2:4" ht="15" customHeight="1"/>
    <row r="6" spans="2:4" ht="15" customHeight="1"/>
    <row r="7" spans="2:4" ht="17.100000000000001" customHeight="1">
      <c r="B7" s="1233" t="s">
        <v>5675</v>
      </c>
      <c r="C7" s="1233"/>
      <c r="D7" s="1233"/>
    </row>
    <row r="8" spans="2:4" ht="17.100000000000001" customHeight="1">
      <c r="B8" s="1335" t="s">
        <v>1994</v>
      </c>
      <c r="C8" s="1336"/>
      <c r="D8" s="1336"/>
    </row>
    <row r="9" spans="2:4" ht="15.95" customHeight="1">
      <c r="B9" s="54" t="s">
        <v>0</v>
      </c>
      <c r="C9" s="54" t="s">
        <v>37</v>
      </c>
      <c r="D9" s="54" t="s">
        <v>1101</v>
      </c>
    </row>
    <row r="10" spans="2:4" ht="15.95" customHeight="1">
      <c r="B10" s="6">
        <v>1</v>
      </c>
      <c r="C10" s="1190" t="s">
        <v>1057</v>
      </c>
      <c r="D10" s="53">
        <v>10</v>
      </c>
    </row>
    <row r="11" spans="2:4" ht="15.95" customHeight="1">
      <c r="B11" s="6">
        <v>2</v>
      </c>
      <c r="C11" s="1191" t="s">
        <v>1073</v>
      </c>
      <c r="D11" s="15">
        <v>24</v>
      </c>
    </row>
    <row r="12" spans="2:4" s="8" customFormat="1" ht="15.95" customHeight="1">
      <c r="B12" s="6">
        <v>3</v>
      </c>
      <c r="C12" s="1087" t="s">
        <v>198</v>
      </c>
      <c r="D12" s="53">
        <v>10</v>
      </c>
    </row>
    <row r="13" spans="2:4" s="8" customFormat="1" ht="15.95" customHeight="1">
      <c r="B13" s="6">
        <v>4</v>
      </c>
      <c r="C13" s="1087" t="s">
        <v>1008</v>
      </c>
      <c r="D13" s="53">
        <v>10</v>
      </c>
    </row>
    <row r="14" spans="2:4" ht="15.95" customHeight="1">
      <c r="B14" s="6">
        <v>5</v>
      </c>
      <c r="C14" s="1192" t="s">
        <v>1009</v>
      </c>
      <c r="D14" s="53">
        <v>10</v>
      </c>
    </row>
    <row r="15" spans="2:4" ht="15.95" customHeight="1">
      <c r="B15" s="6">
        <v>6</v>
      </c>
      <c r="C15" s="1087" t="s">
        <v>1010</v>
      </c>
      <c r="D15" s="53">
        <v>24</v>
      </c>
    </row>
    <row r="16" spans="2:4" ht="15.95" customHeight="1">
      <c r="B16" s="6">
        <v>7</v>
      </c>
      <c r="C16" s="1087" t="s">
        <v>1011</v>
      </c>
      <c r="D16" s="20">
        <v>24</v>
      </c>
    </row>
    <row r="17" spans="2:4" ht="15.95" customHeight="1">
      <c r="B17" s="6">
        <v>8</v>
      </c>
      <c r="C17" s="1087" t="s">
        <v>1012</v>
      </c>
      <c r="D17" s="51">
        <v>10</v>
      </c>
    </row>
  </sheetData>
  <mergeCells count="2">
    <mergeCell ref="B8:D8"/>
    <mergeCell ref="B7:D7"/>
  </mergeCells>
  <phoneticPr fontId="9" type="noConversion"/>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B7:H867"/>
  <sheetViews>
    <sheetView topLeftCell="E838" workbookViewId="0">
      <selection activeCell="H854" sqref="H854"/>
    </sheetView>
  </sheetViews>
  <sheetFormatPr defaultColWidth="8.875" defaultRowHeight="14.25"/>
  <cols>
    <col min="1" max="1" width="3.875" customWidth="1"/>
    <col min="2" max="2" width="4.625" customWidth="1"/>
    <col min="3" max="3" width="15.125" style="179" customWidth="1"/>
    <col min="4" max="4" width="50.125" style="732" customWidth="1"/>
    <col min="5" max="5" width="31.5" style="179" customWidth="1"/>
    <col min="6" max="6" width="26.625" style="179" customWidth="1"/>
    <col min="7" max="7" width="67.125" style="85" customWidth="1"/>
    <col min="8" max="8" width="12.625" style="108" customWidth="1"/>
  </cols>
  <sheetData>
    <row r="7" spans="2:8" ht="17.100000000000001" customHeight="1">
      <c r="B7" s="1233" t="s">
        <v>3293</v>
      </c>
      <c r="C7" s="1233"/>
      <c r="D7" s="1233"/>
      <c r="E7" s="1233"/>
      <c r="F7" s="1233"/>
      <c r="G7" s="1233"/>
      <c r="H7" s="1233"/>
    </row>
    <row r="8" spans="2:8" ht="17.100000000000001" customHeight="1">
      <c r="B8" s="1457" t="s">
        <v>1103</v>
      </c>
      <c r="C8" s="1457"/>
      <c r="D8" s="1457"/>
      <c r="E8" s="1457"/>
      <c r="F8" s="1457"/>
      <c r="G8" s="1457"/>
      <c r="H8" s="1457"/>
    </row>
    <row r="9" spans="2:8" ht="15.95" customHeight="1">
      <c r="B9" s="59" t="s">
        <v>0</v>
      </c>
      <c r="C9" s="60" t="s">
        <v>2241</v>
      </c>
      <c r="D9" s="726" t="s">
        <v>1104</v>
      </c>
      <c r="E9" s="59" t="s">
        <v>1105</v>
      </c>
      <c r="F9" s="59" t="s">
        <v>1106</v>
      </c>
      <c r="G9" s="60" t="s">
        <v>1107</v>
      </c>
      <c r="H9" s="61" t="s">
        <v>13</v>
      </c>
    </row>
    <row r="10" spans="2:8" ht="15" customHeight="1">
      <c r="B10" s="720">
        <v>1</v>
      </c>
      <c r="C10" s="721" t="s">
        <v>1112</v>
      </c>
      <c r="D10" s="727" t="s">
        <v>1108</v>
      </c>
      <c r="E10" s="684" t="s">
        <v>1109</v>
      </c>
      <c r="F10" s="721" t="s">
        <v>1110</v>
      </c>
      <c r="G10" s="225" t="s">
        <v>1111</v>
      </c>
      <c r="H10" s="724">
        <v>40000</v>
      </c>
    </row>
    <row r="11" spans="2:8" ht="25.5">
      <c r="B11" s="720">
        <v>2</v>
      </c>
      <c r="C11" s="721" t="s">
        <v>1114</v>
      </c>
      <c r="D11" s="727" t="s">
        <v>1108</v>
      </c>
      <c r="E11" s="684" t="s">
        <v>3947</v>
      </c>
      <c r="F11" s="684" t="s">
        <v>1113</v>
      </c>
      <c r="G11" s="225" t="s">
        <v>1111</v>
      </c>
      <c r="H11" s="724">
        <v>40000</v>
      </c>
    </row>
    <row r="12" spans="2:8" ht="25.5">
      <c r="B12" s="720">
        <v>3</v>
      </c>
      <c r="C12" s="721" t="s">
        <v>1117</v>
      </c>
      <c r="D12" s="727" t="s">
        <v>1115</v>
      </c>
      <c r="E12" s="684" t="s">
        <v>3948</v>
      </c>
      <c r="F12" s="684" t="s">
        <v>1113</v>
      </c>
      <c r="G12" s="225" t="s">
        <v>1116</v>
      </c>
      <c r="H12" s="724">
        <v>5000</v>
      </c>
    </row>
    <row r="13" spans="2:8">
      <c r="B13" s="720">
        <v>4</v>
      </c>
      <c r="C13" s="721" t="s">
        <v>3949</v>
      </c>
      <c r="D13" s="727" t="s">
        <v>1118</v>
      </c>
      <c r="E13" s="684" t="s">
        <v>1109</v>
      </c>
      <c r="F13" s="684" t="s">
        <v>1113</v>
      </c>
      <c r="G13" s="225" t="s">
        <v>1119</v>
      </c>
      <c r="H13" s="724">
        <v>7000</v>
      </c>
    </row>
    <row r="14" spans="2:8" ht="25.5">
      <c r="B14" s="720">
        <v>5</v>
      </c>
      <c r="C14" s="721" t="s">
        <v>1124</v>
      </c>
      <c r="D14" s="727" t="s">
        <v>1120</v>
      </c>
      <c r="E14" s="684" t="s">
        <v>1121</v>
      </c>
      <c r="F14" s="721" t="s">
        <v>1122</v>
      </c>
      <c r="G14" s="225" t="s">
        <v>1123</v>
      </c>
      <c r="H14" s="724">
        <v>35000</v>
      </c>
    </row>
    <row r="15" spans="2:8" ht="25.5">
      <c r="B15" s="720">
        <v>6</v>
      </c>
      <c r="C15" s="721" t="s">
        <v>3950</v>
      </c>
      <c r="D15" s="727" t="s">
        <v>1125</v>
      </c>
      <c r="E15" s="684" t="s">
        <v>1126</v>
      </c>
      <c r="F15" s="721" t="s">
        <v>1127</v>
      </c>
      <c r="G15" s="225" t="s">
        <v>1128</v>
      </c>
      <c r="H15" s="724">
        <v>4000</v>
      </c>
    </row>
    <row r="16" spans="2:8" ht="38.25">
      <c r="B16" s="720">
        <v>7</v>
      </c>
      <c r="C16" s="721" t="s">
        <v>3951</v>
      </c>
      <c r="D16" s="727" t="s">
        <v>1129</v>
      </c>
      <c r="E16" s="684" t="s">
        <v>3952</v>
      </c>
      <c r="F16" s="721" t="s">
        <v>1127</v>
      </c>
      <c r="G16" s="225" t="s">
        <v>1130</v>
      </c>
      <c r="H16" s="724">
        <v>5000</v>
      </c>
    </row>
    <row r="17" spans="2:8" ht="38.25">
      <c r="B17" s="720">
        <v>8</v>
      </c>
      <c r="C17" s="721" t="s">
        <v>1134</v>
      </c>
      <c r="D17" s="727" t="s">
        <v>1385</v>
      </c>
      <c r="E17" s="684" t="s">
        <v>1131</v>
      </c>
      <c r="F17" s="721" t="s">
        <v>1132</v>
      </c>
      <c r="G17" s="225" t="s">
        <v>1133</v>
      </c>
      <c r="H17" s="724">
        <v>25000</v>
      </c>
    </row>
    <row r="18" spans="2:8">
      <c r="B18" s="720">
        <v>9</v>
      </c>
      <c r="C18" s="721" t="s">
        <v>1138</v>
      </c>
      <c r="D18" s="727" t="s">
        <v>1135</v>
      </c>
      <c r="E18" s="684" t="s">
        <v>1420</v>
      </c>
      <c r="F18" s="721" t="s">
        <v>1136</v>
      </c>
      <c r="G18" s="225" t="s">
        <v>1137</v>
      </c>
      <c r="H18" s="724">
        <v>3000</v>
      </c>
    </row>
    <row r="19" spans="2:8">
      <c r="B19" s="720">
        <v>10</v>
      </c>
      <c r="C19" s="721" t="s">
        <v>1143</v>
      </c>
      <c r="D19" s="727" t="s">
        <v>1139</v>
      </c>
      <c r="E19" s="684" t="s">
        <v>1140</v>
      </c>
      <c r="F19" s="684" t="s">
        <v>1141</v>
      </c>
      <c r="G19" s="225" t="s">
        <v>1142</v>
      </c>
      <c r="H19" s="724">
        <v>7000</v>
      </c>
    </row>
    <row r="20" spans="2:8">
      <c r="B20" s="720">
        <v>11</v>
      </c>
      <c r="C20" s="721" t="s">
        <v>1148</v>
      </c>
      <c r="D20" s="727" t="s">
        <v>1144</v>
      </c>
      <c r="E20" s="684" t="s">
        <v>1145</v>
      </c>
      <c r="F20" s="721" t="s">
        <v>1146</v>
      </c>
      <c r="G20" s="225" t="s">
        <v>1147</v>
      </c>
      <c r="H20" s="724">
        <v>6000</v>
      </c>
    </row>
    <row r="21" spans="2:8">
      <c r="B21" s="720">
        <v>12</v>
      </c>
      <c r="C21" s="721" t="s">
        <v>1152</v>
      </c>
      <c r="D21" s="727" t="s">
        <v>1149</v>
      </c>
      <c r="E21" s="684" t="s">
        <v>1140</v>
      </c>
      <c r="F21" s="721" t="s">
        <v>1150</v>
      </c>
      <c r="G21" s="225" t="s">
        <v>1151</v>
      </c>
      <c r="H21" s="724">
        <v>7000</v>
      </c>
    </row>
    <row r="22" spans="2:8">
      <c r="B22" s="720">
        <v>13</v>
      </c>
      <c r="C22" s="721" t="s">
        <v>1156</v>
      </c>
      <c r="D22" s="727" t="s">
        <v>1153</v>
      </c>
      <c r="E22" s="684" t="s">
        <v>1140</v>
      </c>
      <c r="F22" s="721" t="s">
        <v>1154</v>
      </c>
      <c r="G22" s="225" t="s">
        <v>1155</v>
      </c>
      <c r="H22" s="724">
        <v>7000</v>
      </c>
    </row>
    <row r="23" spans="2:8">
      <c r="B23" s="720">
        <v>14</v>
      </c>
      <c r="C23" s="721" t="s">
        <v>1160</v>
      </c>
      <c r="D23" s="727" t="s">
        <v>1157</v>
      </c>
      <c r="E23" s="684" t="s">
        <v>1140</v>
      </c>
      <c r="F23" s="721" t="s">
        <v>1158</v>
      </c>
      <c r="G23" s="225" t="s">
        <v>1159</v>
      </c>
      <c r="H23" s="724">
        <v>7000</v>
      </c>
    </row>
    <row r="24" spans="2:8">
      <c r="B24" s="720">
        <v>15</v>
      </c>
      <c r="C24" s="721" t="s">
        <v>1164</v>
      </c>
      <c r="D24" s="727" t="s">
        <v>1161</v>
      </c>
      <c r="E24" s="684" t="s">
        <v>14</v>
      </c>
      <c r="F24" s="721" t="s">
        <v>1162</v>
      </c>
      <c r="G24" s="225" t="s">
        <v>1163</v>
      </c>
      <c r="H24" s="724">
        <v>3500</v>
      </c>
    </row>
    <row r="25" spans="2:8">
      <c r="B25" s="720">
        <v>16</v>
      </c>
      <c r="C25" s="721" t="s">
        <v>1167</v>
      </c>
      <c r="D25" s="727" t="s">
        <v>1165</v>
      </c>
      <c r="E25" s="684" t="s">
        <v>1140</v>
      </c>
      <c r="F25" s="721" t="s">
        <v>1141</v>
      </c>
      <c r="G25" s="225" t="s">
        <v>1166</v>
      </c>
      <c r="H25" s="724">
        <v>7000</v>
      </c>
    </row>
    <row r="26" spans="2:8">
      <c r="B26" s="720">
        <v>17</v>
      </c>
      <c r="C26" s="721" t="s">
        <v>1172</v>
      </c>
      <c r="D26" s="727" t="s">
        <v>1168</v>
      </c>
      <c r="E26" s="684" t="s">
        <v>1169</v>
      </c>
      <c r="F26" s="721" t="s">
        <v>1170</v>
      </c>
      <c r="G26" s="225" t="s">
        <v>1171</v>
      </c>
      <c r="H26" s="724">
        <v>4000</v>
      </c>
    </row>
    <row r="27" spans="2:8" ht="38.25">
      <c r="B27" s="720">
        <v>18</v>
      </c>
      <c r="C27" s="721" t="s">
        <v>1176</v>
      </c>
      <c r="D27" s="727" t="s">
        <v>1173</v>
      </c>
      <c r="E27" s="684" t="s">
        <v>1140</v>
      </c>
      <c r="F27" s="721" t="s">
        <v>1174</v>
      </c>
      <c r="G27" s="225" t="s">
        <v>1175</v>
      </c>
      <c r="H27" s="724">
        <v>7000</v>
      </c>
    </row>
    <row r="28" spans="2:8">
      <c r="B28" s="720">
        <v>19</v>
      </c>
      <c r="C28" s="721" t="s">
        <v>1180</v>
      </c>
      <c r="D28" s="727" t="s">
        <v>1177</v>
      </c>
      <c r="E28" s="684" t="s">
        <v>14</v>
      </c>
      <c r="F28" s="721" t="s">
        <v>1178</v>
      </c>
      <c r="G28" s="225" t="s">
        <v>1179</v>
      </c>
      <c r="H28" s="724">
        <v>5000</v>
      </c>
    </row>
    <row r="29" spans="2:8">
      <c r="B29" s="720">
        <v>20</v>
      </c>
      <c r="C29" s="721" t="s">
        <v>1184</v>
      </c>
      <c r="D29" s="727" t="s">
        <v>1181</v>
      </c>
      <c r="E29" s="684" t="s">
        <v>1140</v>
      </c>
      <c r="F29" s="721" t="s">
        <v>1182</v>
      </c>
      <c r="G29" s="225" t="s">
        <v>1183</v>
      </c>
      <c r="H29" s="724">
        <v>8000</v>
      </c>
    </row>
    <row r="30" spans="2:8" ht="25.5">
      <c r="B30" s="720">
        <v>21</v>
      </c>
      <c r="C30" s="721" t="s">
        <v>1187</v>
      </c>
      <c r="D30" s="727" t="s">
        <v>3953</v>
      </c>
      <c r="E30" s="684" t="s">
        <v>1185</v>
      </c>
      <c r="F30" s="721" t="s">
        <v>1170</v>
      </c>
      <c r="G30" s="225" t="s">
        <v>1186</v>
      </c>
      <c r="H30" s="724">
        <v>4000</v>
      </c>
    </row>
    <row r="31" spans="2:8">
      <c r="B31" s="720">
        <v>22</v>
      </c>
      <c r="C31" s="721" t="s">
        <v>1190</v>
      </c>
      <c r="D31" s="727" t="s">
        <v>1188</v>
      </c>
      <c r="E31" s="684" t="s">
        <v>1140</v>
      </c>
      <c r="F31" s="721" t="s">
        <v>1182</v>
      </c>
      <c r="G31" s="225" t="s">
        <v>1189</v>
      </c>
      <c r="H31" s="724">
        <v>8000</v>
      </c>
    </row>
    <row r="32" spans="2:8" ht="25.5">
      <c r="B32" s="720">
        <v>23</v>
      </c>
      <c r="C32" s="721" t="s">
        <v>1192</v>
      </c>
      <c r="D32" s="727" t="s">
        <v>1191</v>
      </c>
      <c r="E32" s="684" t="s">
        <v>1140</v>
      </c>
      <c r="F32" s="721" t="s">
        <v>1182</v>
      </c>
      <c r="G32" s="225" t="s">
        <v>3954</v>
      </c>
      <c r="H32" s="724">
        <v>7500</v>
      </c>
    </row>
    <row r="33" spans="2:8">
      <c r="B33" s="720">
        <v>24</v>
      </c>
      <c r="C33" s="721" t="s">
        <v>1195</v>
      </c>
      <c r="D33" s="727" t="s">
        <v>1193</v>
      </c>
      <c r="E33" s="684" t="s">
        <v>1140</v>
      </c>
      <c r="F33" s="721" t="s">
        <v>1154</v>
      </c>
      <c r="G33" s="225" t="s">
        <v>1194</v>
      </c>
      <c r="H33" s="724">
        <v>8000</v>
      </c>
    </row>
    <row r="34" spans="2:8" ht="25.5">
      <c r="B34" s="720">
        <v>25</v>
      </c>
      <c r="C34" s="721" t="s">
        <v>1200</v>
      </c>
      <c r="D34" s="727" t="s">
        <v>1196</v>
      </c>
      <c r="E34" s="684" t="s">
        <v>1197</v>
      </c>
      <c r="F34" s="721" t="s">
        <v>1198</v>
      </c>
      <c r="G34" s="225" t="s">
        <v>1199</v>
      </c>
      <c r="H34" s="724">
        <v>5000</v>
      </c>
    </row>
    <row r="35" spans="2:8">
      <c r="B35" s="720">
        <v>26</v>
      </c>
      <c r="C35" s="721" t="s">
        <v>1205</v>
      </c>
      <c r="D35" s="727" t="s">
        <v>1201</v>
      </c>
      <c r="E35" s="684" t="s">
        <v>1202</v>
      </c>
      <c r="F35" s="721" t="s">
        <v>1203</v>
      </c>
      <c r="G35" s="225" t="s">
        <v>1204</v>
      </c>
      <c r="H35" s="724">
        <v>700</v>
      </c>
    </row>
    <row r="36" spans="2:8" ht="25.5">
      <c r="B36" s="720">
        <v>27</v>
      </c>
      <c r="C36" s="721" t="s">
        <v>1210</v>
      </c>
      <c r="D36" s="727" t="s">
        <v>1206</v>
      </c>
      <c r="E36" s="684" t="s">
        <v>1207</v>
      </c>
      <c r="F36" s="721" t="s">
        <v>1208</v>
      </c>
      <c r="G36" s="225" t="s">
        <v>1209</v>
      </c>
      <c r="H36" s="724">
        <v>3000</v>
      </c>
    </row>
    <row r="37" spans="2:8">
      <c r="B37" s="720">
        <v>28</v>
      </c>
      <c r="C37" s="721" t="s">
        <v>1215</v>
      </c>
      <c r="D37" s="727" t="s">
        <v>1211</v>
      </c>
      <c r="E37" s="684" t="s">
        <v>1212</v>
      </c>
      <c r="F37" s="721" t="s">
        <v>1213</v>
      </c>
      <c r="G37" s="225" t="s">
        <v>1214</v>
      </c>
      <c r="H37" s="724">
        <v>500</v>
      </c>
    </row>
    <row r="38" spans="2:8">
      <c r="B38" s="720">
        <v>29</v>
      </c>
      <c r="C38" s="721" t="s">
        <v>1220</v>
      </c>
      <c r="D38" s="727" t="s">
        <v>1216</v>
      </c>
      <c r="E38" s="684" t="s">
        <v>1217</v>
      </c>
      <c r="F38" s="721" t="s">
        <v>1218</v>
      </c>
      <c r="G38" s="225" t="s">
        <v>1219</v>
      </c>
      <c r="H38" s="724">
        <v>2000</v>
      </c>
    </row>
    <row r="39" spans="2:8">
      <c r="B39" s="720">
        <v>30</v>
      </c>
      <c r="C39" s="721" t="s">
        <v>1224</v>
      </c>
      <c r="D39" s="727" t="s">
        <v>1221</v>
      </c>
      <c r="E39" s="684" t="s">
        <v>1140</v>
      </c>
      <c r="F39" s="721" t="s">
        <v>1222</v>
      </c>
      <c r="G39" s="225" t="s">
        <v>1223</v>
      </c>
      <c r="H39" s="724">
        <v>7000</v>
      </c>
    </row>
    <row r="40" spans="2:8">
      <c r="B40" s="720">
        <v>31</v>
      </c>
      <c r="C40" s="721" t="s">
        <v>1229</v>
      </c>
      <c r="D40" s="727" t="s">
        <v>1225</v>
      </c>
      <c r="E40" s="684" t="s">
        <v>1226</v>
      </c>
      <c r="F40" s="721" t="s">
        <v>1227</v>
      </c>
      <c r="G40" s="225" t="s">
        <v>1228</v>
      </c>
      <c r="H40" s="724">
        <v>5000</v>
      </c>
    </row>
    <row r="41" spans="2:8">
      <c r="B41" s="720">
        <v>32</v>
      </c>
      <c r="C41" s="721" t="s">
        <v>1233</v>
      </c>
      <c r="D41" s="727" t="s">
        <v>1230</v>
      </c>
      <c r="E41" s="684" t="s">
        <v>1231</v>
      </c>
      <c r="F41" s="721" t="s">
        <v>1154</v>
      </c>
      <c r="G41" s="225" t="s">
        <v>1232</v>
      </c>
      <c r="H41" s="724">
        <v>8000</v>
      </c>
    </row>
    <row r="42" spans="2:8">
      <c r="B42" s="720">
        <v>33</v>
      </c>
      <c r="C42" s="721" t="s">
        <v>1237</v>
      </c>
      <c r="D42" s="727" t="s">
        <v>1234</v>
      </c>
      <c r="E42" s="684" t="s">
        <v>1231</v>
      </c>
      <c r="F42" s="721" t="s">
        <v>1235</v>
      </c>
      <c r="G42" s="225" t="s">
        <v>1236</v>
      </c>
      <c r="H42" s="724">
        <v>8000</v>
      </c>
    </row>
    <row r="43" spans="2:8">
      <c r="B43" s="720">
        <v>34</v>
      </c>
      <c r="C43" s="721" t="s">
        <v>1241</v>
      </c>
      <c r="D43" s="727" t="s">
        <v>1238</v>
      </c>
      <c r="E43" s="684" t="s">
        <v>1420</v>
      </c>
      <c r="F43" s="721" t="s">
        <v>1239</v>
      </c>
      <c r="G43" s="225" t="s">
        <v>1240</v>
      </c>
      <c r="H43" s="724">
        <v>3000</v>
      </c>
    </row>
    <row r="44" spans="2:8">
      <c r="B44" s="720">
        <v>35</v>
      </c>
      <c r="C44" s="721" t="s">
        <v>1244</v>
      </c>
      <c r="D44" s="727" t="s">
        <v>1242</v>
      </c>
      <c r="E44" s="684" t="s">
        <v>1140</v>
      </c>
      <c r="F44" s="721" t="s">
        <v>1158</v>
      </c>
      <c r="G44" s="225" t="s">
        <v>1243</v>
      </c>
      <c r="H44" s="724">
        <v>8000</v>
      </c>
    </row>
    <row r="45" spans="2:8">
      <c r="B45" s="720">
        <v>36</v>
      </c>
      <c r="C45" s="721" t="s">
        <v>1248</v>
      </c>
      <c r="D45" s="727" t="s">
        <v>1245</v>
      </c>
      <c r="E45" s="684" t="s">
        <v>1140</v>
      </c>
      <c r="F45" s="721" t="s">
        <v>1246</v>
      </c>
      <c r="G45" s="225" t="s">
        <v>1247</v>
      </c>
      <c r="H45" s="724">
        <v>7500</v>
      </c>
    </row>
    <row r="46" spans="2:8" ht="25.5">
      <c r="B46" s="720">
        <v>37</v>
      </c>
      <c r="C46" s="721" t="s">
        <v>1251</v>
      </c>
      <c r="D46" s="727" t="s">
        <v>1249</v>
      </c>
      <c r="E46" s="684" t="s">
        <v>3955</v>
      </c>
      <c r="F46" s="721" t="s">
        <v>1141</v>
      </c>
      <c r="G46" s="225" t="s">
        <v>1250</v>
      </c>
      <c r="H46" s="724">
        <v>5000</v>
      </c>
    </row>
    <row r="47" spans="2:8">
      <c r="B47" s="720">
        <v>38</v>
      </c>
      <c r="C47" s="721" t="s">
        <v>1255</v>
      </c>
      <c r="D47" s="727" t="s">
        <v>1252</v>
      </c>
      <c r="E47" s="684" t="s">
        <v>1420</v>
      </c>
      <c r="F47" s="721" t="s">
        <v>1253</v>
      </c>
      <c r="G47" s="225" t="s">
        <v>1254</v>
      </c>
      <c r="H47" s="724">
        <v>3000</v>
      </c>
    </row>
    <row r="48" spans="2:8" ht="25.5">
      <c r="B48" s="720">
        <v>39</v>
      </c>
      <c r="C48" s="721" t="s">
        <v>1259</v>
      </c>
      <c r="D48" s="727" t="s">
        <v>1256</v>
      </c>
      <c r="E48" s="684" t="s">
        <v>3948</v>
      </c>
      <c r="F48" s="721" t="s">
        <v>1257</v>
      </c>
      <c r="G48" s="225" t="s">
        <v>1258</v>
      </c>
      <c r="H48" s="724">
        <v>5000</v>
      </c>
    </row>
    <row r="49" spans="2:8">
      <c r="B49" s="720">
        <v>40</v>
      </c>
      <c r="C49" s="721" t="s">
        <v>1264</v>
      </c>
      <c r="D49" s="727" t="s">
        <v>1260</v>
      </c>
      <c r="E49" s="684" t="s">
        <v>1261</v>
      </c>
      <c r="F49" s="721" t="s">
        <v>1262</v>
      </c>
      <c r="G49" s="225" t="s">
        <v>1263</v>
      </c>
      <c r="H49" s="724">
        <v>6000</v>
      </c>
    </row>
    <row r="50" spans="2:8">
      <c r="B50" s="720">
        <v>41</v>
      </c>
      <c r="C50" s="721" t="s">
        <v>1268</v>
      </c>
      <c r="D50" s="727" t="s">
        <v>1265</v>
      </c>
      <c r="E50" s="684" t="s">
        <v>1109</v>
      </c>
      <c r="F50" s="721" t="s">
        <v>1266</v>
      </c>
      <c r="G50" s="225" t="s">
        <v>1267</v>
      </c>
      <c r="H50" s="724">
        <v>7000</v>
      </c>
    </row>
    <row r="51" spans="2:8">
      <c r="B51" s="720">
        <v>42</v>
      </c>
      <c r="C51" s="721" t="s">
        <v>1271</v>
      </c>
      <c r="D51" s="727" t="s">
        <v>1269</v>
      </c>
      <c r="E51" s="684" t="s">
        <v>1420</v>
      </c>
      <c r="F51" s="721" t="s">
        <v>1178</v>
      </c>
      <c r="G51" s="225" t="s">
        <v>1270</v>
      </c>
      <c r="H51" s="724">
        <v>4000</v>
      </c>
    </row>
    <row r="52" spans="2:8" ht="25.5">
      <c r="B52" s="720">
        <v>43</v>
      </c>
      <c r="C52" s="721" t="s">
        <v>1274</v>
      </c>
      <c r="D52" s="727" t="s">
        <v>3956</v>
      </c>
      <c r="E52" s="684" t="s">
        <v>1109</v>
      </c>
      <c r="F52" s="721" t="s">
        <v>1272</v>
      </c>
      <c r="G52" s="225" t="s">
        <v>1273</v>
      </c>
      <c r="H52" s="724">
        <v>8000</v>
      </c>
    </row>
    <row r="53" spans="2:8">
      <c r="B53" s="720">
        <v>44</v>
      </c>
      <c r="C53" s="721" t="s">
        <v>1278</v>
      </c>
      <c r="D53" s="727" t="s">
        <v>1275</v>
      </c>
      <c r="E53" s="684" t="s">
        <v>1109</v>
      </c>
      <c r="F53" s="721" t="s">
        <v>1276</v>
      </c>
      <c r="G53" s="225" t="s">
        <v>1277</v>
      </c>
      <c r="H53" s="724">
        <v>7500</v>
      </c>
    </row>
    <row r="54" spans="2:8">
      <c r="B54" s="720">
        <v>45</v>
      </c>
      <c r="C54" s="721" t="s">
        <v>1282</v>
      </c>
      <c r="D54" s="727" t="s">
        <v>1279</v>
      </c>
      <c r="E54" s="684" t="s">
        <v>1109</v>
      </c>
      <c r="F54" s="721" t="s">
        <v>1280</v>
      </c>
      <c r="G54" s="225" t="s">
        <v>1281</v>
      </c>
      <c r="H54" s="724">
        <v>7000</v>
      </c>
    </row>
    <row r="55" spans="2:8">
      <c r="B55" s="720">
        <v>46</v>
      </c>
      <c r="C55" s="721" t="s">
        <v>1285</v>
      </c>
      <c r="D55" s="727" t="s">
        <v>1283</v>
      </c>
      <c r="E55" s="684" t="s">
        <v>1420</v>
      </c>
      <c r="F55" s="721" t="s">
        <v>1113</v>
      </c>
      <c r="G55" s="225" t="s">
        <v>1284</v>
      </c>
      <c r="H55" s="724">
        <v>4000</v>
      </c>
    </row>
    <row r="56" spans="2:8">
      <c r="B56" s="720">
        <v>47</v>
      </c>
      <c r="C56" s="721" t="s">
        <v>1288</v>
      </c>
      <c r="D56" s="727" t="s">
        <v>1286</v>
      </c>
      <c r="E56" s="684" t="s">
        <v>1109</v>
      </c>
      <c r="F56" s="721" t="s">
        <v>1235</v>
      </c>
      <c r="G56" s="225" t="s">
        <v>1287</v>
      </c>
      <c r="H56" s="724">
        <v>7000</v>
      </c>
    </row>
    <row r="57" spans="2:8">
      <c r="B57" s="720">
        <v>48</v>
      </c>
      <c r="C57" s="721" t="s">
        <v>1291</v>
      </c>
      <c r="D57" s="727" t="s">
        <v>1221</v>
      </c>
      <c r="E57" s="684" t="s">
        <v>1109</v>
      </c>
      <c r="F57" s="721" t="s">
        <v>1289</v>
      </c>
      <c r="G57" s="225" t="s">
        <v>1290</v>
      </c>
      <c r="H57" s="724">
        <v>6000</v>
      </c>
    </row>
    <row r="58" spans="2:8">
      <c r="B58" s="720">
        <v>49</v>
      </c>
      <c r="C58" s="721" t="s">
        <v>1295</v>
      </c>
      <c r="D58" s="727" t="s">
        <v>1292</v>
      </c>
      <c r="E58" s="684" t="s">
        <v>1109</v>
      </c>
      <c r="F58" s="721" t="s">
        <v>1293</v>
      </c>
      <c r="G58" s="225" t="s">
        <v>1294</v>
      </c>
      <c r="H58" s="724">
        <v>7000</v>
      </c>
    </row>
    <row r="59" spans="2:8" ht="25.5">
      <c r="B59" s="720">
        <v>50</v>
      </c>
      <c r="C59" s="721" t="s">
        <v>1297</v>
      </c>
      <c r="D59" s="727" t="s">
        <v>1296</v>
      </c>
      <c r="E59" s="684" t="s">
        <v>1109</v>
      </c>
      <c r="F59" s="721" t="s">
        <v>1235</v>
      </c>
      <c r="G59" s="225" t="s">
        <v>3957</v>
      </c>
      <c r="H59" s="724">
        <v>7000</v>
      </c>
    </row>
    <row r="60" spans="2:8">
      <c r="B60" s="720">
        <v>51</v>
      </c>
      <c r="C60" s="721" t="s">
        <v>1301</v>
      </c>
      <c r="D60" s="727" t="s">
        <v>1298</v>
      </c>
      <c r="E60" s="684" t="s">
        <v>1299</v>
      </c>
      <c r="F60" s="721" t="s">
        <v>1154</v>
      </c>
      <c r="G60" s="225" t="s">
        <v>1300</v>
      </c>
      <c r="H60" s="724">
        <v>7000</v>
      </c>
    </row>
    <row r="61" spans="2:8">
      <c r="B61" s="720">
        <v>52</v>
      </c>
      <c r="C61" s="721" t="s">
        <v>1305</v>
      </c>
      <c r="D61" s="727" t="s">
        <v>1302</v>
      </c>
      <c r="E61" s="684" t="s">
        <v>1303</v>
      </c>
      <c r="F61" s="721" t="s">
        <v>1162</v>
      </c>
      <c r="G61" s="225" t="s">
        <v>1304</v>
      </c>
      <c r="H61" s="724">
        <v>5000</v>
      </c>
    </row>
    <row r="62" spans="2:8" ht="25.5">
      <c r="B62" s="720">
        <v>53</v>
      </c>
      <c r="C62" s="721" t="s">
        <v>1309</v>
      </c>
      <c r="D62" s="727" t="s">
        <v>1306</v>
      </c>
      <c r="E62" s="684" t="s">
        <v>3948</v>
      </c>
      <c r="F62" s="721" t="s">
        <v>1307</v>
      </c>
      <c r="G62" s="225" t="s">
        <v>1308</v>
      </c>
      <c r="H62" s="724">
        <v>4000</v>
      </c>
    </row>
    <row r="63" spans="2:8">
      <c r="B63" s="720">
        <v>54</v>
      </c>
      <c r="C63" s="721" t="s">
        <v>1313</v>
      </c>
      <c r="D63" s="727" t="s">
        <v>1310</v>
      </c>
      <c r="E63" s="684" t="s">
        <v>1420</v>
      </c>
      <c r="F63" s="721" t="s">
        <v>1311</v>
      </c>
      <c r="G63" s="225" t="s">
        <v>1312</v>
      </c>
      <c r="H63" s="724">
        <v>4000</v>
      </c>
    </row>
    <row r="64" spans="2:8">
      <c r="B64" s="720">
        <v>55</v>
      </c>
      <c r="C64" s="721" t="s">
        <v>1317</v>
      </c>
      <c r="D64" s="727" t="s">
        <v>1314</v>
      </c>
      <c r="E64" s="684" t="s">
        <v>1109</v>
      </c>
      <c r="F64" s="721" t="s">
        <v>1315</v>
      </c>
      <c r="G64" s="225" t="s">
        <v>1316</v>
      </c>
      <c r="H64" s="724">
        <v>7000</v>
      </c>
    </row>
    <row r="65" spans="2:8">
      <c r="B65" s="720">
        <v>56</v>
      </c>
      <c r="C65" s="721" t="s">
        <v>1320</v>
      </c>
      <c r="D65" s="727" t="s">
        <v>1318</v>
      </c>
      <c r="E65" s="684" t="s">
        <v>1420</v>
      </c>
      <c r="F65" s="721" t="s">
        <v>1178</v>
      </c>
      <c r="G65" s="225" t="s">
        <v>1319</v>
      </c>
      <c r="H65" s="724">
        <v>3000</v>
      </c>
    </row>
    <row r="66" spans="2:8" ht="51">
      <c r="B66" s="720">
        <v>57</v>
      </c>
      <c r="C66" s="721" t="s">
        <v>1324</v>
      </c>
      <c r="D66" s="727" t="s">
        <v>3958</v>
      </c>
      <c r="E66" s="684" t="s">
        <v>1321</v>
      </c>
      <c r="F66" s="721" t="s">
        <v>1322</v>
      </c>
      <c r="G66" s="225" t="s">
        <v>1323</v>
      </c>
      <c r="H66" s="724">
        <v>2000</v>
      </c>
    </row>
    <row r="67" spans="2:8" ht="25.5">
      <c r="B67" s="720">
        <v>58</v>
      </c>
      <c r="C67" s="721" t="s">
        <v>1327</v>
      </c>
      <c r="D67" s="727" t="s">
        <v>1325</v>
      </c>
      <c r="E67" s="684" t="s">
        <v>3959</v>
      </c>
      <c r="F67" s="721" t="s">
        <v>1289</v>
      </c>
      <c r="G67" s="225" t="s">
        <v>1326</v>
      </c>
      <c r="H67" s="724">
        <v>5000</v>
      </c>
    </row>
    <row r="68" spans="2:8" ht="38.25">
      <c r="B68" s="720">
        <v>59</v>
      </c>
      <c r="C68" s="721" t="s">
        <v>1330</v>
      </c>
      <c r="D68" s="727" t="s">
        <v>3960</v>
      </c>
      <c r="E68" s="684" t="s">
        <v>1328</v>
      </c>
      <c r="F68" s="721" t="s">
        <v>1127</v>
      </c>
      <c r="G68" s="225" t="s">
        <v>1329</v>
      </c>
      <c r="H68" s="724">
        <v>3000</v>
      </c>
    </row>
    <row r="69" spans="2:8">
      <c r="B69" s="720">
        <v>60</v>
      </c>
      <c r="C69" s="721" t="s">
        <v>1335</v>
      </c>
      <c r="D69" s="727" t="s">
        <v>1331</v>
      </c>
      <c r="E69" s="684" t="s">
        <v>1332</v>
      </c>
      <c r="F69" s="721" t="s">
        <v>1333</v>
      </c>
      <c r="G69" s="225" t="s">
        <v>1334</v>
      </c>
      <c r="H69" s="724">
        <v>5000</v>
      </c>
    </row>
    <row r="70" spans="2:8">
      <c r="B70" s="720">
        <v>61</v>
      </c>
      <c r="C70" s="721" t="s">
        <v>1338</v>
      </c>
      <c r="D70" s="727" t="s">
        <v>1336</v>
      </c>
      <c r="E70" s="684" t="s">
        <v>14</v>
      </c>
      <c r="F70" s="721" t="s">
        <v>1162</v>
      </c>
      <c r="G70" s="225" t="s">
        <v>1337</v>
      </c>
      <c r="H70" s="724">
        <v>3000</v>
      </c>
    </row>
    <row r="71" spans="2:8">
      <c r="B71" s="720">
        <v>62</v>
      </c>
      <c r="C71" s="721" t="s">
        <v>1342</v>
      </c>
      <c r="D71" s="727" t="s">
        <v>1339</v>
      </c>
      <c r="E71" s="684" t="s">
        <v>14</v>
      </c>
      <c r="F71" s="721" t="s">
        <v>1340</v>
      </c>
      <c r="G71" s="225" t="s">
        <v>1341</v>
      </c>
      <c r="H71" s="724">
        <v>3000</v>
      </c>
    </row>
    <row r="72" spans="2:8">
      <c r="B72" s="720">
        <v>63</v>
      </c>
      <c r="C72" s="721" t="s">
        <v>1345</v>
      </c>
      <c r="D72" s="727" t="s">
        <v>1343</v>
      </c>
      <c r="E72" s="684" t="s">
        <v>1109</v>
      </c>
      <c r="F72" s="721" t="s">
        <v>1150</v>
      </c>
      <c r="G72" s="225" t="s">
        <v>1344</v>
      </c>
      <c r="H72" s="724">
        <v>8000</v>
      </c>
    </row>
    <row r="73" spans="2:8">
      <c r="B73" s="720">
        <v>64</v>
      </c>
      <c r="C73" s="721" t="s">
        <v>1348</v>
      </c>
      <c r="D73" s="727" t="s">
        <v>1346</v>
      </c>
      <c r="E73" s="684" t="s">
        <v>1109</v>
      </c>
      <c r="F73" s="721" t="s">
        <v>1158</v>
      </c>
      <c r="G73" s="225" t="s">
        <v>1347</v>
      </c>
      <c r="H73" s="724">
        <v>8000</v>
      </c>
    </row>
    <row r="74" spans="2:8">
      <c r="B74" s="720">
        <v>65</v>
      </c>
      <c r="C74" s="721" t="s">
        <v>1351</v>
      </c>
      <c r="D74" s="727" t="s">
        <v>1349</v>
      </c>
      <c r="E74" s="684" t="s">
        <v>14</v>
      </c>
      <c r="F74" s="721" t="s">
        <v>1340</v>
      </c>
      <c r="G74" s="225" t="s">
        <v>1350</v>
      </c>
      <c r="H74" s="724">
        <v>3000</v>
      </c>
    </row>
    <row r="75" spans="2:8">
      <c r="B75" s="720">
        <v>66</v>
      </c>
      <c r="C75" s="721" t="s">
        <v>1355</v>
      </c>
      <c r="D75" s="727" t="s">
        <v>1352</v>
      </c>
      <c r="E75" s="684" t="s">
        <v>1353</v>
      </c>
      <c r="F75" s="721" t="s">
        <v>1340</v>
      </c>
      <c r="G75" s="225" t="s">
        <v>1354</v>
      </c>
      <c r="H75" s="724">
        <v>12000</v>
      </c>
    </row>
    <row r="76" spans="2:8">
      <c r="B76" s="720">
        <v>67</v>
      </c>
      <c r="C76" s="721" t="s">
        <v>1359</v>
      </c>
      <c r="D76" s="727" t="s">
        <v>1356</v>
      </c>
      <c r="E76" s="684" t="s">
        <v>1321</v>
      </c>
      <c r="F76" s="721" t="s">
        <v>1357</v>
      </c>
      <c r="G76" s="225" t="s">
        <v>1358</v>
      </c>
      <c r="H76" s="724">
        <v>2500</v>
      </c>
    </row>
    <row r="77" spans="2:8" ht="63.75">
      <c r="B77" s="720">
        <v>68</v>
      </c>
      <c r="C77" s="721" t="s">
        <v>1362</v>
      </c>
      <c r="D77" s="727" t="s">
        <v>3961</v>
      </c>
      <c r="E77" s="684" t="s">
        <v>1321</v>
      </c>
      <c r="F77" s="721" t="s">
        <v>1360</v>
      </c>
      <c r="G77" s="225" t="s">
        <v>1361</v>
      </c>
      <c r="H77" s="724">
        <v>2000</v>
      </c>
    </row>
    <row r="78" spans="2:8">
      <c r="B78" s="720">
        <v>69</v>
      </c>
      <c r="C78" s="721" t="s">
        <v>1367</v>
      </c>
      <c r="D78" s="727" t="s">
        <v>1363</v>
      </c>
      <c r="E78" s="684" t="s">
        <v>1364</v>
      </c>
      <c r="F78" s="721" t="s">
        <v>1365</v>
      </c>
      <c r="G78" s="225" t="s">
        <v>1366</v>
      </c>
      <c r="H78" s="724">
        <v>2000</v>
      </c>
    </row>
    <row r="79" spans="2:8">
      <c r="B79" s="720">
        <v>70</v>
      </c>
      <c r="C79" s="721" t="s">
        <v>1370</v>
      </c>
      <c r="D79" s="727" t="s">
        <v>1368</v>
      </c>
      <c r="E79" s="684" t="s">
        <v>1364</v>
      </c>
      <c r="F79" s="721" t="s">
        <v>1365</v>
      </c>
      <c r="G79" s="225" t="s">
        <v>1369</v>
      </c>
      <c r="H79" s="724">
        <v>2000</v>
      </c>
    </row>
    <row r="80" spans="2:8">
      <c r="B80" s="720">
        <v>71</v>
      </c>
      <c r="C80" s="721" t="s">
        <v>1373</v>
      </c>
      <c r="D80" s="727" t="s">
        <v>1371</v>
      </c>
      <c r="E80" s="684" t="s">
        <v>1364</v>
      </c>
      <c r="F80" s="721" t="s">
        <v>1365</v>
      </c>
      <c r="G80" s="225" t="s">
        <v>1372</v>
      </c>
      <c r="H80" s="724">
        <v>2000</v>
      </c>
    </row>
    <row r="81" spans="2:8" ht="38.25">
      <c r="B81" s="720">
        <v>72</v>
      </c>
      <c r="C81" s="721" t="s">
        <v>1377</v>
      </c>
      <c r="D81" s="727" t="s">
        <v>1374</v>
      </c>
      <c r="E81" s="684" t="s">
        <v>1364</v>
      </c>
      <c r="F81" s="721" t="s">
        <v>1375</v>
      </c>
      <c r="G81" s="225" t="s">
        <v>1376</v>
      </c>
      <c r="H81" s="724">
        <v>2500</v>
      </c>
    </row>
    <row r="82" spans="2:8" ht="25.5">
      <c r="B82" s="720">
        <v>73</v>
      </c>
      <c r="C82" s="721" t="s">
        <v>3962</v>
      </c>
      <c r="D82" s="727" t="s">
        <v>1378</v>
      </c>
      <c r="E82" s="684" t="s">
        <v>3959</v>
      </c>
      <c r="F82" s="721" t="s">
        <v>1379</v>
      </c>
      <c r="G82" s="225" t="s">
        <v>1380</v>
      </c>
      <c r="H82" s="724">
        <v>4500</v>
      </c>
    </row>
    <row r="83" spans="2:8" ht="38.25">
      <c r="B83" s="720">
        <v>74</v>
      </c>
      <c r="C83" s="721" t="s">
        <v>1383</v>
      </c>
      <c r="D83" s="727" t="s">
        <v>3963</v>
      </c>
      <c r="E83" s="684" t="s">
        <v>1420</v>
      </c>
      <c r="F83" s="721" t="s">
        <v>1381</v>
      </c>
      <c r="G83" s="225" t="s">
        <v>1382</v>
      </c>
      <c r="H83" s="724">
        <v>5000</v>
      </c>
    </row>
    <row r="84" spans="2:8" ht="38.25">
      <c r="B84" s="720">
        <v>75</v>
      </c>
      <c r="C84" s="721" t="s">
        <v>1384</v>
      </c>
      <c r="D84" s="727" t="s">
        <v>3964</v>
      </c>
      <c r="E84" s="684" t="s">
        <v>1420</v>
      </c>
      <c r="F84" s="721" t="s">
        <v>1381</v>
      </c>
      <c r="G84" s="225" t="s">
        <v>1382</v>
      </c>
      <c r="H84" s="724">
        <v>5000</v>
      </c>
    </row>
    <row r="85" spans="2:8">
      <c r="B85" s="720">
        <v>76</v>
      </c>
      <c r="C85" s="721" t="s">
        <v>14</v>
      </c>
      <c r="D85" s="727" t="s">
        <v>2164</v>
      </c>
      <c r="E85" s="684" t="s">
        <v>2165</v>
      </c>
      <c r="F85" s="721" t="s">
        <v>2166</v>
      </c>
      <c r="G85" s="225" t="s">
        <v>2167</v>
      </c>
      <c r="H85" s="724" t="s">
        <v>14</v>
      </c>
    </row>
    <row r="86" spans="2:8" ht="38.25">
      <c r="B86" s="720">
        <v>77</v>
      </c>
      <c r="C86" s="721" t="s">
        <v>1388</v>
      </c>
      <c r="D86" s="727" t="s">
        <v>1386</v>
      </c>
      <c r="E86" s="684" t="s">
        <v>1387</v>
      </c>
      <c r="F86" s="721" t="s">
        <v>1311</v>
      </c>
      <c r="G86" s="225" t="s">
        <v>3965</v>
      </c>
      <c r="H86" s="724">
        <v>5000</v>
      </c>
    </row>
    <row r="87" spans="2:8">
      <c r="B87" s="720">
        <v>78</v>
      </c>
      <c r="C87" s="721" t="s">
        <v>1388</v>
      </c>
      <c r="D87" s="727" t="s">
        <v>1389</v>
      </c>
      <c r="E87" s="684" t="s">
        <v>1390</v>
      </c>
      <c r="F87" s="721" t="s">
        <v>1391</v>
      </c>
      <c r="G87" s="225" t="s">
        <v>1392</v>
      </c>
      <c r="H87" s="724">
        <v>20000</v>
      </c>
    </row>
    <row r="88" spans="2:8" ht="51">
      <c r="B88" s="720">
        <v>79</v>
      </c>
      <c r="C88" s="721" t="s">
        <v>14</v>
      </c>
      <c r="D88" s="727" t="s">
        <v>3966</v>
      </c>
      <c r="E88" s="684" t="s">
        <v>1393</v>
      </c>
      <c r="F88" s="721" t="s">
        <v>1394</v>
      </c>
      <c r="G88" s="225" t="s">
        <v>1395</v>
      </c>
      <c r="H88" s="724">
        <v>500</v>
      </c>
    </row>
    <row r="89" spans="2:8" ht="63.75">
      <c r="B89" s="720">
        <v>80</v>
      </c>
      <c r="C89" s="721" t="s">
        <v>1388</v>
      </c>
      <c r="D89" s="727" t="s">
        <v>3967</v>
      </c>
      <c r="E89" s="684" t="s">
        <v>1311</v>
      </c>
      <c r="F89" s="721" t="s">
        <v>1311</v>
      </c>
      <c r="G89" s="225" t="s">
        <v>1396</v>
      </c>
      <c r="H89" s="724">
        <v>500</v>
      </c>
    </row>
    <row r="90" spans="2:8" ht="25.5">
      <c r="B90" s="720">
        <v>81</v>
      </c>
      <c r="C90" s="721" t="s">
        <v>14</v>
      </c>
      <c r="D90" s="727" t="s">
        <v>1397</v>
      </c>
      <c r="E90" s="684" t="s">
        <v>1398</v>
      </c>
      <c r="F90" s="721" t="s">
        <v>1399</v>
      </c>
      <c r="G90" s="225" t="s">
        <v>3968</v>
      </c>
      <c r="H90" s="724">
        <v>60000</v>
      </c>
    </row>
    <row r="91" spans="2:8">
      <c r="B91" s="720">
        <v>82</v>
      </c>
      <c r="C91" s="721" t="s">
        <v>1388</v>
      </c>
      <c r="D91" s="727" t="s">
        <v>1400</v>
      </c>
      <c r="E91" s="684" t="s">
        <v>1401</v>
      </c>
      <c r="F91" s="721" t="s">
        <v>1402</v>
      </c>
      <c r="G91" s="225" t="s">
        <v>1403</v>
      </c>
      <c r="H91" s="724">
        <v>70000</v>
      </c>
    </row>
    <row r="92" spans="2:8">
      <c r="B92" s="720">
        <v>83</v>
      </c>
      <c r="C92" s="721" t="s">
        <v>1388</v>
      </c>
      <c r="D92" s="727" t="s">
        <v>1404</v>
      </c>
      <c r="E92" s="684" t="s">
        <v>1401</v>
      </c>
      <c r="F92" s="721" t="s">
        <v>1405</v>
      </c>
      <c r="G92" s="225" t="s">
        <v>1406</v>
      </c>
      <c r="H92" s="724">
        <v>70000</v>
      </c>
    </row>
    <row r="93" spans="2:8">
      <c r="B93" s="720">
        <v>84</v>
      </c>
      <c r="C93" s="721" t="s">
        <v>1388</v>
      </c>
      <c r="D93" s="727" t="s">
        <v>1407</v>
      </c>
      <c r="E93" s="684" t="s">
        <v>1408</v>
      </c>
      <c r="F93" s="721" t="s">
        <v>1409</v>
      </c>
      <c r="G93" s="225" t="s">
        <v>1410</v>
      </c>
      <c r="H93" s="724">
        <v>120000</v>
      </c>
    </row>
    <row r="94" spans="2:8" ht="25.5">
      <c r="B94" s="720">
        <v>85</v>
      </c>
      <c r="C94" s="721" t="s">
        <v>14</v>
      </c>
      <c r="D94" s="727" t="s">
        <v>1407</v>
      </c>
      <c r="E94" s="684" t="s">
        <v>3969</v>
      </c>
      <c r="F94" s="721" t="s">
        <v>1409</v>
      </c>
      <c r="G94" s="225" t="s">
        <v>1411</v>
      </c>
      <c r="H94" s="724">
        <v>120000</v>
      </c>
    </row>
    <row r="95" spans="2:8">
      <c r="B95" s="720">
        <v>86</v>
      </c>
      <c r="C95" s="721" t="s">
        <v>1388</v>
      </c>
      <c r="D95" s="727" t="s">
        <v>1412</v>
      </c>
      <c r="E95" s="684" t="s">
        <v>1413</v>
      </c>
      <c r="F95" s="721" t="s">
        <v>1414</v>
      </c>
      <c r="G95" s="225" t="s">
        <v>1415</v>
      </c>
      <c r="H95" s="724">
        <v>90000</v>
      </c>
    </row>
    <row r="96" spans="2:8">
      <c r="B96" s="720">
        <v>87</v>
      </c>
      <c r="C96" s="721" t="s">
        <v>1388</v>
      </c>
      <c r="D96" s="727" t="s">
        <v>1416</v>
      </c>
      <c r="E96" s="684" t="s">
        <v>1417</v>
      </c>
      <c r="F96" s="721" t="s">
        <v>1253</v>
      </c>
      <c r="G96" s="225" t="s">
        <v>1418</v>
      </c>
      <c r="H96" s="724">
        <v>600000</v>
      </c>
    </row>
    <row r="97" spans="2:8">
      <c r="B97" s="720">
        <v>88</v>
      </c>
      <c r="C97" s="721" t="s">
        <v>1388</v>
      </c>
      <c r="D97" s="727" t="s">
        <v>1419</v>
      </c>
      <c r="E97" s="684" t="s">
        <v>1420</v>
      </c>
      <c r="F97" s="721" t="s">
        <v>1421</v>
      </c>
      <c r="G97" s="225" t="s">
        <v>1422</v>
      </c>
      <c r="H97" s="724">
        <v>70000</v>
      </c>
    </row>
    <row r="98" spans="2:8">
      <c r="B98" s="720">
        <v>89</v>
      </c>
      <c r="C98" s="721" t="s">
        <v>1388</v>
      </c>
      <c r="D98" s="727" t="s">
        <v>1423</v>
      </c>
      <c r="E98" s="684" t="s">
        <v>1424</v>
      </c>
      <c r="F98" s="721" t="s">
        <v>1425</v>
      </c>
      <c r="G98" s="225" t="s">
        <v>1426</v>
      </c>
      <c r="H98" s="724">
        <v>30000</v>
      </c>
    </row>
    <row r="99" spans="2:8">
      <c r="B99" s="720">
        <v>90</v>
      </c>
      <c r="C99" s="721" t="s">
        <v>1388</v>
      </c>
      <c r="D99" s="727" t="s">
        <v>1427</v>
      </c>
      <c r="E99" s="684" t="s">
        <v>1424</v>
      </c>
      <c r="F99" s="721" t="s">
        <v>1425</v>
      </c>
      <c r="G99" s="225" t="s">
        <v>1428</v>
      </c>
      <c r="H99" s="724">
        <v>30000</v>
      </c>
    </row>
    <row r="100" spans="2:8" ht="25.5">
      <c r="B100" s="720">
        <v>91</v>
      </c>
      <c r="C100" s="721" t="s">
        <v>14</v>
      </c>
      <c r="D100" s="727" t="s">
        <v>1429</v>
      </c>
      <c r="E100" s="684" t="s">
        <v>1430</v>
      </c>
      <c r="F100" s="721" t="s">
        <v>1253</v>
      </c>
      <c r="G100" s="225" t="s">
        <v>3970</v>
      </c>
      <c r="H100" s="724">
        <v>60000</v>
      </c>
    </row>
    <row r="101" spans="2:8" ht="25.5">
      <c r="B101" s="720">
        <v>92</v>
      </c>
      <c r="C101" s="721" t="s">
        <v>14</v>
      </c>
      <c r="D101" s="727" t="s">
        <v>1431</v>
      </c>
      <c r="E101" s="684" t="s">
        <v>1432</v>
      </c>
      <c r="F101" s="721" t="s">
        <v>1425</v>
      </c>
      <c r="G101" s="225" t="s">
        <v>3971</v>
      </c>
      <c r="H101" s="724">
        <v>80000</v>
      </c>
    </row>
    <row r="102" spans="2:8" ht="25.5">
      <c r="B102" s="720">
        <v>93</v>
      </c>
      <c r="C102" s="721" t="s">
        <v>14</v>
      </c>
      <c r="D102" s="727" t="s">
        <v>1433</v>
      </c>
      <c r="E102" s="684" t="s">
        <v>1434</v>
      </c>
      <c r="F102" s="721" t="s">
        <v>1435</v>
      </c>
      <c r="G102" s="225" t="s">
        <v>3972</v>
      </c>
      <c r="H102" s="724">
        <v>90000</v>
      </c>
    </row>
    <row r="103" spans="2:8">
      <c r="B103" s="720">
        <v>94</v>
      </c>
      <c r="C103" s="721" t="s">
        <v>14</v>
      </c>
      <c r="D103" s="727" t="s">
        <v>1436</v>
      </c>
      <c r="E103" s="684" t="s">
        <v>1437</v>
      </c>
      <c r="F103" s="721" t="s">
        <v>1425</v>
      </c>
      <c r="G103" s="225" t="s">
        <v>1438</v>
      </c>
      <c r="H103" s="724">
        <v>90000</v>
      </c>
    </row>
    <row r="104" spans="2:8">
      <c r="B104" s="720">
        <v>95</v>
      </c>
      <c r="C104" s="721" t="s">
        <v>14</v>
      </c>
      <c r="D104" s="727" t="s">
        <v>1439</v>
      </c>
      <c r="E104" s="684" t="s">
        <v>1440</v>
      </c>
      <c r="F104" s="721" t="s">
        <v>1425</v>
      </c>
      <c r="G104" s="225" t="s">
        <v>1441</v>
      </c>
      <c r="H104" s="724">
        <v>60000</v>
      </c>
    </row>
    <row r="105" spans="2:8">
      <c r="B105" s="720">
        <v>96</v>
      </c>
      <c r="C105" s="721" t="s">
        <v>14</v>
      </c>
      <c r="D105" s="727" t="s">
        <v>1442</v>
      </c>
      <c r="E105" s="684" t="s">
        <v>1443</v>
      </c>
      <c r="F105" s="721" t="s">
        <v>1253</v>
      </c>
      <c r="G105" s="225" t="s">
        <v>1444</v>
      </c>
      <c r="H105" s="724">
        <v>70000</v>
      </c>
    </row>
    <row r="106" spans="2:8" ht="25.5">
      <c r="B106" s="720">
        <v>97</v>
      </c>
      <c r="C106" s="721" t="s">
        <v>14</v>
      </c>
      <c r="D106" s="727" t="s">
        <v>3973</v>
      </c>
      <c r="E106" s="684" t="s">
        <v>1445</v>
      </c>
      <c r="F106" s="721" t="s">
        <v>1414</v>
      </c>
      <c r="G106" s="225" t="s">
        <v>1446</v>
      </c>
      <c r="H106" s="724">
        <v>20000</v>
      </c>
    </row>
    <row r="107" spans="2:8">
      <c r="B107" s="720">
        <v>98</v>
      </c>
      <c r="C107" s="721" t="s">
        <v>14</v>
      </c>
      <c r="D107" s="727" t="s">
        <v>1447</v>
      </c>
      <c r="E107" s="684" t="s">
        <v>1311</v>
      </c>
      <c r="F107" s="721" t="s">
        <v>1311</v>
      </c>
      <c r="G107" s="225" t="s">
        <v>1448</v>
      </c>
      <c r="H107" s="724">
        <v>5000</v>
      </c>
    </row>
    <row r="108" spans="2:8">
      <c r="B108" s="720">
        <v>99</v>
      </c>
      <c r="C108" s="721" t="s">
        <v>1452</v>
      </c>
      <c r="D108" s="727" t="s">
        <v>1449</v>
      </c>
      <c r="E108" s="684" t="s">
        <v>1420</v>
      </c>
      <c r="F108" s="721" t="s">
        <v>1450</v>
      </c>
      <c r="G108" s="225" t="s">
        <v>1451</v>
      </c>
      <c r="H108" s="724">
        <v>12000</v>
      </c>
    </row>
    <row r="109" spans="2:8">
      <c r="B109" s="720">
        <v>100</v>
      </c>
      <c r="C109" s="721" t="s">
        <v>1456</v>
      </c>
      <c r="D109" s="727" t="s">
        <v>1453</v>
      </c>
      <c r="E109" s="684" t="s">
        <v>1454</v>
      </c>
      <c r="F109" s="721" t="s">
        <v>1455</v>
      </c>
      <c r="G109" s="225" t="s">
        <v>3974</v>
      </c>
      <c r="H109" s="724">
        <v>10000</v>
      </c>
    </row>
    <row r="110" spans="2:8">
      <c r="B110" s="720">
        <v>101</v>
      </c>
      <c r="C110" s="721" t="s">
        <v>1461</v>
      </c>
      <c r="D110" s="727" t="s">
        <v>1457</v>
      </c>
      <c r="E110" s="684" t="s">
        <v>1458</v>
      </c>
      <c r="F110" s="721" t="s">
        <v>1459</v>
      </c>
      <c r="G110" s="225" t="s">
        <v>1460</v>
      </c>
      <c r="H110" s="724">
        <v>30000</v>
      </c>
    </row>
    <row r="111" spans="2:8">
      <c r="B111" s="720">
        <v>102</v>
      </c>
      <c r="C111" s="721" t="s">
        <v>1463</v>
      </c>
      <c r="D111" s="727" t="s">
        <v>1462</v>
      </c>
      <c r="E111" s="684" t="s">
        <v>1458</v>
      </c>
      <c r="F111" s="721" t="s">
        <v>1459</v>
      </c>
      <c r="G111" s="225" t="s">
        <v>1460</v>
      </c>
      <c r="H111" s="724">
        <v>30000</v>
      </c>
    </row>
    <row r="112" spans="2:8">
      <c r="B112" s="720">
        <v>103</v>
      </c>
      <c r="C112" s="721" t="s">
        <v>1465</v>
      </c>
      <c r="D112" s="727" t="s">
        <v>1464</v>
      </c>
      <c r="E112" s="684" t="s">
        <v>1458</v>
      </c>
      <c r="F112" s="721" t="s">
        <v>1459</v>
      </c>
      <c r="G112" s="225" t="s">
        <v>1460</v>
      </c>
      <c r="H112" s="724">
        <v>30000</v>
      </c>
    </row>
    <row r="113" spans="2:8">
      <c r="B113" s="720">
        <v>104</v>
      </c>
      <c r="C113" s="721" t="s">
        <v>1467</v>
      </c>
      <c r="D113" s="727" t="s">
        <v>1466</v>
      </c>
      <c r="E113" s="684" t="s">
        <v>1458</v>
      </c>
      <c r="F113" s="721" t="s">
        <v>1459</v>
      </c>
      <c r="G113" s="225" t="s">
        <v>1460</v>
      </c>
      <c r="H113" s="724">
        <v>30000</v>
      </c>
    </row>
    <row r="114" spans="2:8">
      <c r="B114" s="720">
        <v>105</v>
      </c>
      <c r="C114" s="721" t="s">
        <v>1469</v>
      </c>
      <c r="D114" s="727" t="s">
        <v>1468</v>
      </c>
      <c r="E114" s="684" t="s">
        <v>1458</v>
      </c>
      <c r="F114" s="721" t="s">
        <v>1459</v>
      </c>
      <c r="G114" s="225" t="s">
        <v>1460</v>
      </c>
      <c r="H114" s="724">
        <v>30000</v>
      </c>
    </row>
    <row r="115" spans="2:8">
      <c r="B115" s="720">
        <v>106</v>
      </c>
      <c r="C115" s="721" t="s">
        <v>1473</v>
      </c>
      <c r="D115" s="727" t="s">
        <v>1470</v>
      </c>
      <c r="E115" s="684" t="s">
        <v>1458</v>
      </c>
      <c r="F115" s="721" t="s">
        <v>1471</v>
      </c>
      <c r="G115" s="225" t="s">
        <v>1472</v>
      </c>
      <c r="H115" s="724">
        <v>12000</v>
      </c>
    </row>
    <row r="116" spans="2:8">
      <c r="B116" s="720">
        <v>107</v>
      </c>
      <c r="C116" s="721" t="s">
        <v>1474</v>
      </c>
      <c r="D116" s="727" t="s">
        <v>1470</v>
      </c>
      <c r="E116" s="684" t="s">
        <v>1458</v>
      </c>
      <c r="F116" s="721" t="s">
        <v>1471</v>
      </c>
      <c r="G116" s="225" t="s">
        <v>1472</v>
      </c>
      <c r="H116" s="724">
        <v>12000</v>
      </c>
    </row>
    <row r="117" spans="2:8">
      <c r="B117" s="720">
        <v>108</v>
      </c>
      <c r="C117" s="721" t="s">
        <v>1475</v>
      </c>
      <c r="D117" s="727" t="s">
        <v>1470</v>
      </c>
      <c r="E117" s="684" t="s">
        <v>1458</v>
      </c>
      <c r="F117" s="721" t="s">
        <v>1471</v>
      </c>
      <c r="G117" s="225" t="s">
        <v>1472</v>
      </c>
      <c r="H117" s="724">
        <v>12000</v>
      </c>
    </row>
    <row r="118" spans="2:8">
      <c r="B118" s="720">
        <v>109</v>
      </c>
      <c r="C118" s="721" t="s">
        <v>1476</v>
      </c>
      <c r="D118" s="727" t="s">
        <v>1470</v>
      </c>
      <c r="E118" s="684" t="s">
        <v>1458</v>
      </c>
      <c r="F118" s="721" t="s">
        <v>1471</v>
      </c>
      <c r="G118" s="225" t="s">
        <v>1472</v>
      </c>
      <c r="H118" s="724">
        <v>12000</v>
      </c>
    </row>
    <row r="119" spans="2:8">
      <c r="B119" s="720">
        <v>110</v>
      </c>
      <c r="C119" s="721" t="s">
        <v>1479</v>
      </c>
      <c r="D119" s="727" t="s">
        <v>1477</v>
      </c>
      <c r="E119" s="684" t="s">
        <v>1420</v>
      </c>
      <c r="F119" s="721" t="s">
        <v>1459</v>
      </c>
      <c r="G119" s="225" t="s">
        <v>1478</v>
      </c>
      <c r="H119" s="724">
        <v>15000</v>
      </c>
    </row>
    <row r="120" spans="2:8">
      <c r="B120" s="720">
        <v>111</v>
      </c>
      <c r="C120" s="721" t="s">
        <v>1483</v>
      </c>
      <c r="D120" s="727" t="s">
        <v>1480</v>
      </c>
      <c r="E120" s="684" t="s">
        <v>1420</v>
      </c>
      <c r="F120" s="721" t="s">
        <v>1481</v>
      </c>
      <c r="G120" s="225" t="s">
        <v>1482</v>
      </c>
      <c r="H120" s="724">
        <v>50000</v>
      </c>
    </row>
    <row r="121" spans="2:8">
      <c r="B121" s="720">
        <v>112</v>
      </c>
      <c r="C121" s="721" t="s">
        <v>1487</v>
      </c>
      <c r="D121" s="727" t="s">
        <v>1484</v>
      </c>
      <c r="E121" s="684" t="s">
        <v>1694</v>
      </c>
      <c r="F121" s="721" t="s">
        <v>1485</v>
      </c>
      <c r="G121" s="225" t="s">
        <v>1486</v>
      </c>
      <c r="H121" s="724">
        <v>30000</v>
      </c>
    </row>
    <row r="122" spans="2:8">
      <c r="B122" s="720">
        <v>113</v>
      </c>
      <c r="C122" s="721" t="s">
        <v>1490</v>
      </c>
      <c r="D122" s="727" t="s">
        <v>1488</v>
      </c>
      <c r="E122" s="684" t="s">
        <v>1420</v>
      </c>
      <c r="F122" s="721" t="s">
        <v>1459</v>
      </c>
      <c r="G122" s="225" t="s">
        <v>1489</v>
      </c>
      <c r="H122" s="724">
        <v>20000</v>
      </c>
    </row>
    <row r="123" spans="2:8">
      <c r="B123" s="720">
        <v>114</v>
      </c>
      <c r="C123" s="721" t="s">
        <v>1494</v>
      </c>
      <c r="D123" s="727" t="s">
        <v>1477</v>
      </c>
      <c r="E123" s="684" t="s">
        <v>1491</v>
      </c>
      <c r="F123" s="721" t="s">
        <v>1492</v>
      </c>
      <c r="G123" s="225" t="s">
        <v>1493</v>
      </c>
      <c r="H123" s="724">
        <v>20000</v>
      </c>
    </row>
    <row r="124" spans="2:8">
      <c r="B124" s="720">
        <v>115</v>
      </c>
      <c r="C124" s="721" t="s">
        <v>1498</v>
      </c>
      <c r="D124" s="727" t="s">
        <v>1495</v>
      </c>
      <c r="E124" s="684" t="s">
        <v>1420</v>
      </c>
      <c r="F124" s="721" t="s">
        <v>1496</v>
      </c>
      <c r="G124" s="225" t="s">
        <v>1497</v>
      </c>
      <c r="H124" s="724">
        <v>50000</v>
      </c>
    </row>
    <row r="125" spans="2:8">
      <c r="B125" s="720">
        <v>116</v>
      </c>
      <c r="C125" s="721" t="s">
        <v>1502</v>
      </c>
      <c r="D125" s="727" t="s">
        <v>1499</v>
      </c>
      <c r="E125" s="684" t="s">
        <v>1420</v>
      </c>
      <c r="F125" s="721" t="s">
        <v>1500</v>
      </c>
      <c r="G125" s="225" t="s">
        <v>1501</v>
      </c>
      <c r="H125" s="724">
        <v>25000</v>
      </c>
    </row>
    <row r="126" spans="2:8">
      <c r="B126" s="720">
        <v>117</v>
      </c>
      <c r="C126" s="721" t="s">
        <v>1506</v>
      </c>
      <c r="D126" s="727" t="s">
        <v>1503</v>
      </c>
      <c r="E126" s="684" t="s">
        <v>1504</v>
      </c>
      <c r="F126" s="721" t="s">
        <v>1505</v>
      </c>
      <c r="G126" s="225" t="s">
        <v>3975</v>
      </c>
      <c r="H126" s="724">
        <v>80000</v>
      </c>
    </row>
    <row r="127" spans="2:8">
      <c r="B127" s="720">
        <v>118</v>
      </c>
      <c r="C127" s="721" t="s">
        <v>1510</v>
      </c>
      <c r="D127" s="727" t="s">
        <v>1507</v>
      </c>
      <c r="E127" s="684" t="s">
        <v>1420</v>
      </c>
      <c r="F127" s="721" t="s">
        <v>1508</v>
      </c>
      <c r="G127" s="225" t="s">
        <v>1509</v>
      </c>
      <c r="H127" s="724">
        <v>35000</v>
      </c>
    </row>
    <row r="128" spans="2:8">
      <c r="B128" s="720">
        <v>119</v>
      </c>
      <c r="C128" s="721" t="s">
        <v>1513</v>
      </c>
      <c r="D128" s="727" t="s">
        <v>1511</v>
      </c>
      <c r="E128" s="684" t="s">
        <v>1420</v>
      </c>
      <c r="F128" s="721" t="s">
        <v>1253</v>
      </c>
      <c r="G128" s="225" t="s">
        <v>1512</v>
      </c>
      <c r="H128" s="724">
        <v>35000</v>
      </c>
    </row>
    <row r="129" spans="2:8">
      <c r="B129" s="720">
        <v>120</v>
      </c>
      <c r="C129" s="721" t="s">
        <v>1517</v>
      </c>
      <c r="D129" s="727" t="s">
        <v>1514</v>
      </c>
      <c r="E129" s="684" t="s">
        <v>1420</v>
      </c>
      <c r="F129" s="721" t="s">
        <v>1515</v>
      </c>
      <c r="G129" s="225" t="s">
        <v>1516</v>
      </c>
      <c r="H129" s="724">
        <v>20000</v>
      </c>
    </row>
    <row r="130" spans="2:8">
      <c r="B130" s="720">
        <v>121</v>
      </c>
      <c r="C130" s="721" t="s">
        <v>1519</v>
      </c>
      <c r="D130" s="727" t="s">
        <v>1518</v>
      </c>
      <c r="E130" s="684" t="s">
        <v>1420</v>
      </c>
      <c r="F130" s="721" t="s">
        <v>1481</v>
      </c>
      <c r="G130" s="225" t="s">
        <v>3976</v>
      </c>
      <c r="H130" s="724">
        <v>20000</v>
      </c>
    </row>
    <row r="131" spans="2:8">
      <c r="B131" s="720">
        <v>122</v>
      </c>
      <c r="C131" s="721" t="s">
        <v>1522</v>
      </c>
      <c r="D131" s="727" t="s">
        <v>1520</v>
      </c>
      <c r="E131" s="684" t="s">
        <v>1420</v>
      </c>
      <c r="F131" s="721" t="s">
        <v>548</v>
      </c>
      <c r="G131" s="225" t="s">
        <v>1521</v>
      </c>
      <c r="H131" s="724">
        <v>9000</v>
      </c>
    </row>
    <row r="132" spans="2:8">
      <c r="B132" s="720">
        <v>123</v>
      </c>
      <c r="C132" s="721" t="s">
        <v>1525</v>
      </c>
      <c r="D132" s="727" t="s">
        <v>1523</v>
      </c>
      <c r="E132" s="684" t="s">
        <v>1524</v>
      </c>
      <c r="F132" s="721" t="s">
        <v>1435</v>
      </c>
      <c r="G132" s="225" t="s">
        <v>3977</v>
      </c>
      <c r="H132" s="724">
        <v>30000</v>
      </c>
    </row>
    <row r="133" spans="2:8">
      <c r="B133" s="720">
        <v>124</v>
      </c>
      <c r="C133" s="721" t="s">
        <v>1528</v>
      </c>
      <c r="D133" s="727" t="s">
        <v>1526</v>
      </c>
      <c r="E133" s="684" t="s">
        <v>1420</v>
      </c>
      <c r="F133" s="721" t="s">
        <v>1527</v>
      </c>
      <c r="G133" s="225" t="s">
        <v>3978</v>
      </c>
      <c r="H133" s="724">
        <v>20000</v>
      </c>
    </row>
    <row r="134" spans="2:8" ht="25.5">
      <c r="B134" s="720">
        <v>125</v>
      </c>
      <c r="C134" s="721" t="s">
        <v>3979</v>
      </c>
      <c r="D134" s="727" t="s">
        <v>1529</v>
      </c>
      <c r="E134" s="684" t="s">
        <v>1530</v>
      </c>
      <c r="F134" s="684" t="s">
        <v>3980</v>
      </c>
      <c r="G134" s="225" t="s">
        <v>3981</v>
      </c>
      <c r="H134" s="724">
        <v>36000</v>
      </c>
    </row>
    <row r="135" spans="2:8">
      <c r="B135" s="720">
        <v>126</v>
      </c>
      <c r="C135" s="721" t="s">
        <v>1533</v>
      </c>
      <c r="D135" s="727" t="s">
        <v>1256</v>
      </c>
      <c r="E135" s="684" t="s">
        <v>1530</v>
      </c>
      <c r="F135" s="721" t="s">
        <v>1531</v>
      </c>
      <c r="G135" s="225" t="s">
        <v>1532</v>
      </c>
      <c r="H135" s="724">
        <v>36000</v>
      </c>
    </row>
    <row r="136" spans="2:8">
      <c r="B136" s="720">
        <v>127</v>
      </c>
      <c r="C136" s="721" t="s">
        <v>1535</v>
      </c>
      <c r="D136" s="727" t="s">
        <v>1477</v>
      </c>
      <c r="E136" s="684" t="s">
        <v>1420</v>
      </c>
      <c r="F136" s="684" t="s">
        <v>1534</v>
      </c>
      <c r="G136" s="225" t="s">
        <v>1693</v>
      </c>
      <c r="H136" s="724">
        <v>30000</v>
      </c>
    </row>
    <row r="137" spans="2:8">
      <c r="B137" s="720">
        <v>128</v>
      </c>
      <c r="C137" s="721" t="s">
        <v>1538</v>
      </c>
      <c r="D137" s="727" t="s">
        <v>1536</v>
      </c>
      <c r="E137" s="684" t="s">
        <v>1420</v>
      </c>
      <c r="F137" s="721" t="s">
        <v>1481</v>
      </c>
      <c r="G137" s="225" t="s">
        <v>1537</v>
      </c>
      <c r="H137" s="724">
        <v>15000</v>
      </c>
    </row>
    <row r="138" spans="2:8">
      <c r="B138" s="720">
        <v>129</v>
      </c>
      <c r="C138" s="721" t="s">
        <v>1542</v>
      </c>
      <c r="D138" s="727" t="s">
        <v>1539</v>
      </c>
      <c r="E138" s="684" t="s">
        <v>1420</v>
      </c>
      <c r="F138" s="721" t="s">
        <v>1540</v>
      </c>
      <c r="G138" s="225" t="s">
        <v>1541</v>
      </c>
      <c r="H138" s="724">
        <v>15000</v>
      </c>
    </row>
    <row r="139" spans="2:8">
      <c r="B139" s="720">
        <v>130</v>
      </c>
      <c r="C139" s="721" t="s">
        <v>1546</v>
      </c>
      <c r="D139" s="727" t="s">
        <v>1543</v>
      </c>
      <c r="E139" s="684" t="s">
        <v>1544</v>
      </c>
      <c r="F139" s="721" t="s">
        <v>1459</v>
      </c>
      <c r="G139" s="225" t="s">
        <v>1545</v>
      </c>
      <c r="H139" s="724">
        <v>30000</v>
      </c>
    </row>
    <row r="140" spans="2:8">
      <c r="B140" s="720">
        <v>131</v>
      </c>
      <c r="C140" s="721" t="s">
        <v>1549</v>
      </c>
      <c r="D140" s="727" t="s">
        <v>1547</v>
      </c>
      <c r="E140" s="684" t="s">
        <v>1420</v>
      </c>
      <c r="F140" s="721" t="s">
        <v>1459</v>
      </c>
      <c r="G140" s="225" t="s">
        <v>1548</v>
      </c>
      <c r="H140" s="724">
        <v>15000</v>
      </c>
    </row>
    <row r="141" spans="2:8">
      <c r="B141" s="720">
        <v>132</v>
      </c>
      <c r="C141" s="721" t="s">
        <v>1554</v>
      </c>
      <c r="D141" s="727" t="s">
        <v>1550</v>
      </c>
      <c r="E141" s="684" t="s">
        <v>1551</v>
      </c>
      <c r="F141" s="721" t="s">
        <v>1552</v>
      </c>
      <c r="G141" s="225" t="s">
        <v>1553</v>
      </c>
      <c r="H141" s="724">
        <v>18000</v>
      </c>
    </row>
    <row r="142" spans="2:8">
      <c r="B142" s="720">
        <v>133</v>
      </c>
      <c r="C142" s="721" t="s">
        <v>1554</v>
      </c>
      <c r="D142" s="727" t="s">
        <v>1555</v>
      </c>
      <c r="E142" s="684" t="s">
        <v>1556</v>
      </c>
      <c r="F142" s="721" t="s">
        <v>1557</v>
      </c>
      <c r="G142" s="225" t="s">
        <v>1558</v>
      </c>
      <c r="H142" s="724">
        <v>50000</v>
      </c>
    </row>
    <row r="143" spans="2:8">
      <c r="B143" s="720">
        <v>134</v>
      </c>
      <c r="C143" s="721" t="s">
        <v>1561</v>
      </c>
      <c r="D143" s="727" t="s">
        <v>1477</v>
      </c>
      <c r="E143" s="684" t="s">
        <v>1420</v>
      </c>
      <c r="F143" s="721" t="s">
        <v>1559</v>
      </c>
      <c r="G143" s="225" t="s">
        <v>1560</v>
      </c>
      <c r="H143" s="724">
        <v>20000</v>
      </c>
    </row>
    <row r="144" spans="2:8">
      <c r="B144" s="720">
        <v>135</v>
      </c>
      <c r="C144" s="721" t="s">
        <v>1564</v>
      </c>
      <c r="D144" s="727" t="s">
        <v>3982</v>
      </c>
      <c r="E144" s="684" t="s">
        <v>1692</v>
      </c>
      <c r="F144" s="721" t="s">
        <v>1562</v>
      </c>
      <c r="G144" s="225" t="s">
        <v>1563</v>
      </c>
      <c r="H144" s="724">
        <v>30000</v>
      </c>
    </row>
    <row r="145" spans="2:8">
      <c r="B145" s="720">
        <v>136</v>
      </c>
      <c r="C145" s="721" t="s">
        <v>1568</v>
      </c>
      <c r="D145" s="727" t="s">
        <v>1565</v>
      </c>
      <c r="E145" s="684" t="s">
        <v>1566</v>
      </c>
      <c r="F145" s="721" t="s">
        <v>1253</v>
      </c>
      <c r="G145" s="225" t="s">
        <v>1567</v>
      </c>
      <c r="H145" s="724">
        <v>70000</v>
      </c>
    </row>
    <row r="146" spans="2:8">
      <c r="B146" s="720">
        <v>137</v>
      </c>
      <c r="C146" s="721" t="s">
        <v>1572</v>
      </c>
      <c r="D146" s="727" t="s">
        <v>1569</v>
      </c>
      <c r="E146" s="684" t="s">
        <v>1570</v>
      </c>
      <c r="F146" s="721" t="s">
        <v>1571</v>
      </c>
      <c r="G146" s="225" t="s">
        <v>3983</v>
      </c>
      <c r="H146" s="724">
        <v>20000</v>
      </c>
    </row>
    <row r="147" spans="2:8">
      <c r="B147" s="720">
        <v>138</v>
      </c>
      <c r="C147" s="721" t="s">
        <v>1575</v>
      </c>
      <c r="D147" s="727" t="s">
        <v>1573</v>
      </c>
      <c r="E147" s="684" t="s">
        <v>1420</v>
      </c>
      <c r="F147" s="721" t="s">
        <v>1481</v>
      </c>
      <c r="G147" s="225" t="s">
        <v>1574</v>
      </c>
      <c r="H147" s="724">
        <v>30000</v>
      </c>
    </row>
    <row r="148" spans="2:8">
      <c r="B148" s="720">
        <v>139</v>
      </c>
      <c r="C148" s="721" t="s">
        <v>1578</v>
      </c>
      <c r="D148" s="727" t="s">
        <v>1576</v>
      </c>
      <c r="E148" s="684" t="s">
        <v>1686</v>
      </c>
      <c r="F148" s="721" t="s">
        <v>1577</v>
      </c>
      <c r="G148" s="225" t="s">
        <v>1691</v>
      </c>
      <c r="H148" s="724">
        <v>25000</v>
      </c>
    </row>
    <row r="149" spans="2:8">
      <c r="B149" s="720">
        <v>140</v>
      </c>
      <c r="C149" s="721" t="s">
        <v>1581</v>
      </c>
      <c r="D149" s="727" t="s">
        <v>1579</v>
      </c>
      <c r="E149" s="684" t="s">
        <v>1687</v>
      </c>
      <c r="F149" s="721" t="s">
        <v>1481</v>
      </c>
      <c r="G149" s="225" t="s">
        <v>1580</v>
      </c>
      <c r="H149" s="724">
        <v>50000</v>
      </c>
    </row>
    <row r="150" spans="2:8">
      <c r="B150" s="720">
        <v>141</v>
      </c>
      <c r="C150" s="721" t="s">
        <v>3984</v>
      </c>
      <c r="D150" s="727" t="s">
        <v>1582</v>
      </c>
      <c r="E150" s="684" t="s">
        <v>1420</v>
      </c>
      <c r="F150" s="721" t="s">
        <v>1583</v>
      </c>
      <c r="G150" s="225" t="s">
        <v>1584</v>
      </c>
      <c r="H150" s="724">
        <v>30000</v>
      </c>
    </row>
    <row r="151" spans="2:8">
      <c r="B151" s="720">
        <v>142</v>
      </c>
      <c r="C151" s="721" t="s">
        <v>1585</v>
      </c>
      <c r="D151" s="727" t="s">
        <v>1586</v>
      </c>
      <c r="E151" s="684" t="s">
        <v>1420</v>
      </c>
      <c r="F151" s="721" t="s">
        <v>1311</v>
      </c>
      <c r="G151" s="225" t="s">
        <v>3985</v>
      </c>
      <c r="H151" s="724">
        <v>30000</v>
      </c>
    </row>
    <row r="152" spans="2:8">
      <c r="B152" s="720">
        <v>143</v>
      </c>
      <c r="C152" s="721" t="s">
        <v>1589</v>
      </c>
      <c r="D152" s="727" t="s">
        <v>1587</v>
      </c>
      <c r="E152" s="684" t="s">
        <v>1420</v>
      </c>
      <c r="F152" s="721" t="s">
        <v>1435</v>
      </c>
      <c r="G152" s="225" t="s">
        <v>1588</v>
      </c>
      <c r="H152" s="724">
        <v>30000</v>
      </c>
    </row>
    <row r="153" spans="2:8">
      <c r="B153" s="720">
        <v>144</v>
      </c>
      <c r="C153" s="721" t="s">
        <v>1592</v>
      </c>
      <c r="D153" s="727" t="s">
        <v>1590</v>
      </c>
      <c r="E153" s="684" t="s">
        <v>1420</v>
      </c>
      <c r="F153" s="721" t="s">
        <v>1311</v>
      </c>
      <c r="G153" s="225" t="s">
        <v>1591</v>
      </c>
      <c r="H153" s="724">
        <v>25000</v>
      </c>
    </row>
    <row r="154" spans="2:8">
      <c r="B154" s="720">
        <v>145</v>
      </c>
      <c r="C154" s="721" t="s">
        <v>1595</v>
      </c>
      <c r="D154" s="727" t="s">
        <v>1593</v>
      </c>
      <c r="E154" s="684" t="s">
        <v>1420</v>
      </c>
      <c r="F154" s="721" t="s">
        <v>1311</v>
      </c>
      <c r="G154" s="225" t="s">
        <v>1594</v>
      </c>
      <c r="H154" s="724">
        <v>20000</v>
      </c>
    </row>
    <row r="155" spans="2:8">
      <c r="B155" s="720">
        <v>146</v>
      </c>
      <c r="C155" s="721" t="s">
        <v>1597</v>
      </c>
      <c r="D155" s="727" t="s">
        <v>1596</v>
      </c>
      <c r="E155" s="684" t="s">
        <v>1420</v>
      </c>
      <c r="F155" s="721" t="s">
        <v>1435</v>
      </c>
      <c r="G155" s="225" t="s">
        <v>3986</v>
      </c>
      <c r="H155" s="724">
        <v>20000</v>
      </c>
    </row>
    <row r="156" spans="2:8">
      <c r="B156" s="720">
        <v>147</v>
      </c>
      <c r="C156" s="721" t="s">
        <v>1599</v>
      </c>
      <c r="D156" s="727" t="s">
        <v>1590</v>
      </c>
      <c r="E156" s="684" t="s">
        <v>1420</v>
      </c>
      <c r="F156" s="721" t="s">
        <v>1311</v>
      </c>
      <c r="G156" s="225" t="s">
        <v>1598</v>
      </c>
      <c r="H156" s="724">
        <v>15000</v>
      </c>
    </row>
    <row r="157" spans="2:8">
      <c r="B157" s="720">
        <v>148</v>
      </c>
      <c r="C157" s="721" t="s">
        <v>1601</v>
      </c>
      <c r="D157" s="727" t="s">
        <v>1600</v>
      </c>
      <c r="E157" s="684" t="s">
        <v>1420</v>
      </c>
      <c r="F157" s="721" t="s">
        <v>1311</v>
      </c>
      <c r="G157" s="225" t="s">
        <v>3987</v>
      </c>
      <c r="H157" s="724">
        <v>15000</v>
      </c>
    </row>
    <row r="158" spans="2:8">
      <c r="B158" s="720">
        <v>149</v>
      </c>
      <c r="C158" s="721" t="s">
        <v>1603</v>
      </c>
      <c r="D158" s="727" t="s">
        <v>4698</v>
      </c>
      <c r="E158" s="684" t="s">
        <v>1602</v>
      </c>
      <c r="F158" s="721" t="s">
        <v>548</v>
      </c>
      <c r="G158" s="225" t="s">
        <v>3988</v>
      </c>
      <c r="H158" s="724">
        <v>30000</v>
      </c>
    </row>
    <row r="159" spans="2:8">
      <c r="B159" s="720">
        <v>150</v>
      </c>
      <c r="C159" s="721" t="s">
        <v>1605</v>
      </c>
      <c r="D159" s="727" t="s">
        <v>1604</v>
      </c>
      <c r="E159" s="684" t="s">
        <v>1420</v>
      </c>
      <c r="F159" s="721" t="s">
        <v>1311</v>
      </c>
      <c r="G159" s="225" t="s">
        <v>3989</v>
      </c>
      <c r="H159" s="724">
        <v>15000</v>
      </c>
    </row>
    <row r="160" spans="2:8">
      <c r="B160" s="720">
        <v>151</v>
      </c>
      <c r="C160" s="721" t="s">
        <v>1607</v>
      </c>
      <c r="D160" s="727" t="s">
        <v>1606</v>
      </c>
      <c r="E160" s="684" t="s">
        <v>1420</v>
      </c>
      <c r="F160" s="721" t="s">
        <v>1311</v>
      </c>
      <c r="G160" s="225" t="s">
        <v>3990</v>
      </c>
      <c r="H160" s="724">
        <v>15000</v>
      </c>
    </row>
    <row r="161" spans="2:8">
      <c r="B161" s="720">
        <v>152</v>
      </c>
      <c r="C161" s="721" t="s">
        <v>1610</v>
      </c>
      <c r="D161" s="727" t="s">
        <v>1477</v>
      </c>
      <c r="E161" s="684" t="s">
        <v>1420</v>
      </c>
      <c r="F161" s="721" t="s">
        <v>1608</v>
      </c>
      <c r="G161" s="225" t="s">
        <v>1609</v>
      </c>
      <c r="H161" s="724">
        <v>30000</v>
      </c>
    </row>
    <row r="162" spans="2:8">
      <c r="B162" s="720">
        <v>153</v>
      </c>
      <c r="C162" s="721" t="s">
        <v>1615</v>
      </c>
      <c r="D162" s="727" t="s">
        <v>1611</v>
      </c>
      <c r="E162" s="684" t="s">
        <v>1612</v>
      </c>
      <c r="F162" s="721" t="s">
        <v>1613</v>
      </c>
      <c r="G162" s="225" t="s">
        <v>1614</v>
      </c>
      <c r="H162" s="724">
        <v>20000</v>
      </c>
    </row>
    <row r="163" spans="2:8">
      <c r="B163" s="720">
        <v>154</v>
      </c>
      <c r="C163" s="721" t="s">
        <v>1618</v>
      </c>
      <c r="D163" s="727" t="s">
        <v>1616</v>
      </c>
      <c r="E163" s="684" t="s">
        <v>1612</v>
      </c>
      <c r="F163" s="721" t="s">
        <v>1158</v>
      </c>
      <c r="G163" s="225" t="s">
        <v>1617</v>
      </c>
      <c r="H163" s="724">
        <v>25000</v>
      </c>
    </row>
    <row r="164" spans="2:8">
      <c r="B164" s="720">
        <v>155</v>
      </c>
      <c r="C164" s="721" t="s">
        <v>3991</v>
      </c>
      <c r="D164" s="727" t="s">
        <v>1619</v>
      </c>
      <c r="E164" s="684" t="s">
        <v>1420</v>
      </c>
      <c r="F164" s="721" t="s">
        <v>1158</v>
      </c>
      <c r="G164" s="225" t="s">
        <v>3992</v>
      </c>
      <c r="H164" s="724">
        <v>25000</v>
      </c>
    </row>
    <row r="165" spans="2:8">
      <c r="B165" s="720">
        <v>156</v>
      </c>
      <c r="C165" s="721" t="s">
        <v>1624</v>
      </c>
      <c r="D165" s="727" t="s">
        <v>1621</v>
      </c>
      <c r="E165" s="684" t="s">
        <v>1688</v>
      </c>
      <c r="F165" s="721" t="s">
        <v>1622</v>
      </c>
      <c r="G165" s="225" t="s">
        <v>1623</v>
      </c>
      <c r="H165" s="724">
        <v>25000</v>
      </c>
    </row>
    <row r="166" spans="2:8">
      <c r="B166" s="720">
        <v>157</v>
      </c>
      <c r="C166" s="721" t="s">
        <v>1620</v>
      </c>
      <c r="D166" s="727" t="s">
        <v>1625</v>
      </c>
      <c r="E166" s="684" t="s">
        <v>1420</v>
      </c>
      <c r="F166" s="721" t="s">
        <v>1158</v>
      </c>
      <c r="G166" s="225" t="s">
        <v>3993</v>
      </c>
      <c r="H166" s="724">
        <v>22000</v>
      </c>
    </row>
    <row r="167" spans="2:8">
      <c r="B167" s="720">
        <v>158</v>
      </c>
      <c r="C167" s="721" t="s">
        <v>1628</v>
      </c>
      <c r="D167" s="727" t="s">
        <v>1626</v>
      </c>
      <c r="E167" s="684" t="s">
        <v>1627</v>
      </c>
      <c r="F167" s="721" t="s">
        <v>1158</v>
      </c>
      <c r="G167" s="225" t="s">
        <v>3994</v>
      </c>
      <c r="H167" s="724">
        <v>150000</v>
      </c>
    </row>
    <row r="168" spans="2:8">
      <c r="B168" s="720">
        <v>159</v>
      </c>
      <c r="C168" s="721" t="s">
        <v>1631</v>
      </c>
      <c r="D168" s="727" t="s">
        <v>1629</v>
      </c>
      <c r="E168" s="684" t="s">
        <v>1686</v>
      </c>
      <c r="F168" s="721" t="s">
        <v>1158</v>
      </c>
      <c r="G168" s="225" t="s">
        <v>1630</v>
      </c>
      <c r="H168" s="724">
        <v>35000</v>
      </c>
    </row>
    <row r="169" spans="2:8">
      <c r="B169" s="720">
        <v>160</v>
      </c>
      <c r="C169" s="721" t="s">
        <v>1633</v>
      </c>
      <c r="D169" s="727" t="s">
        <v>1632</v>
      </c>
      <c r="E169" s="684" t="s">
        <v>1686</v>
      </c>
      <c r="F169" s="721" t="s">
        <v>1158</v>
      </c>
      <c r="G169" s="225" t="s">
        <v>1630</v>
      </c>
      <c r="H169" s="724">
        <v>30000</v>
      </c>
    </row>
    <row r="170" spans="2:8">
      <c r="B170" s="720">
        <v>161</v>
      </c>
      <c r="C170" s="721" t="s">
        <v>1637</v>
      </c>
      <c r="D170" s="727" t="s">
        <v>1634</v>
      </c>
      <c r="E170" s="684" t="s">
        <v>1689</v>
      </c>
      <c r="F170" s="721" t="s">
        <v>1635</v>
      </c>
      <c r="G170" s="225" t="s">
        <v>1636</v>
      </c>
      <c r="H170" s="724">
        <v>24000</v>
      </c>
    </row>
    <row r="171" spans="2:8">
      <c r="B171" s="720">
        <v>162</v>
      </c>
      <c r="C171" s="721" t="s">
        <v>1641</v>
      </c>
      <c r="D171" s="727" t="s">
        <v>1638</v>
      </c>
      <c r="E171" s="684" t="s">
        <v>1639</v>
      </c>
      <c r="F171" s="721" t="s">
        <v>1640</v>
      </c>
      <c r="G171" s="225" t="s">
        <v>3995</v>
      </c>
      <c r="H171" s="724">
        <v>15000</v>
      </c>
    </row>
    <row r="172" spans="2:8">
      <c r="B172" s="720">
        <v>163</v>
      </c>
      <c r="C172" s="721" t="s">
        <v>1645</v>
      </c>
      <c r="D172" s="727" t="s">
        <v>1642</v>
      </c>
      <c r="E172" s="684" t="s">
        <v>1643</v>
      </c>
      <c r="F172" s="721" t="s">
        <v>1311</v>
      </c>
      <c r="G172" s="225" t="s">
        <v>1644</v>
      </c>
      <c r="H172" s="724">
        <v>25000</v>
      </c>
    </row>
    <row r="173" spans="2:8">
      <c r="B173" s="720">
        <v>164</v>
      </c>
      <c r="C173" s="721" t="s">
        <v>1648</v>
      </c>
      <c r="D173" s="727" t="s">
        <v>1646</v>
      </c>
      <c r="E173" s="684" t="s">
        <v>1643</v>
      </c>
      <c r="F173" s="721" t="s">
        <v>1311</v>
      </c>
      <c r="G173" s="225" t="s">
        <v>1647</v>
      </c>
      <c r="H173" s="724">
        <v>35000</v>
      </c>
    </row>
    <row r="174" spans="2:8" ht="25.5">
      <c r="B174" s="720">
        <v>165</v>
      </c>
      <c r="C174" s="721" t="s">
        <v>1650</v>
      </c>
      <c r="D174" s="727" t="s">
        <v>3996</v>
      </c>
      <c r="E174" s="684" t="s">
        <v>1643</v>
      </c>
      <c r="F174" s="721">
        <v>1891</v>
      </c>
      <c r="G174" s="225" t="s">
        <v>1649</v>
      </c>
      <c r="H174" s="724">
        <v>20000</v>
      </c>
    </row>
    <row r="175" spans="2:8">
      <c r="B175" s="720">
        <v>166</v>
      </c>
      <c r="C175" s="721" t="s">
        <v>1652</v>
      </c>
      <c r="D175" s="727" t="s">
        <v>4699</v>
      </c>
      <c r="E175" s="684" t="s">
        <v>1643</v>
      </c>
      <c r="F175" s="721">
        <v>1895</v>
      </c>
      <c r="G175" s="225" t="s">
        <v>1651</v>
      </c>
      <c r="H175" s="724">
        <v>25000</v>
      </c>
    </row>
    <row r="176" spans="2:8">
      <c r="B176" s="720">
        <v>167</v>
      </c>
      <c r="C176" s="721" t="s">
        <v>1654</v>
      </c>
      <c r="D176" s="727" t="s">
        <v>1653</v>
      </c>
      <c r="E176" s="684" t="s">
        <v>1643</v>
      </c>
      <c r="F176" s="721">
        <v>1896</v>
      </c>
      <c r="G176" s="225" t="s">
        <v>3997</v>
      </c>
      <c r="H176" s="724">
        <v>25000</v>
      </c>
    </row>
    <row r="177" spans="2:8">
      <c r="B177" s="720">
        <v>168</v>
      </c>
      <c r="C177" s="721" t="s">
        <v>1657</v>
      </c>
      <c r="D177" s="727" t="s">
        <v>1655</v>
      </c>
      <c r="E177" s="684" t="s">
        <v>1643</v>
      </c>
      <c r="F177" s="721">
        <v>1882</v>
      </c>
      <c r="G177" s="225" t="s">
        <v>1656</v>
      </c>
      <c r="H177" s="724">
        <v>35000</v>
      </c>
    </row>
    <row r="178" spans="2:8">
      <c r="B178" s="720">
        <v>169</v>
      </c>
      <c r="C178" s="721" t="s">
        <v>1659</v>
      </c>
      <c r="D178" s="727" t="s">
        <v>1658</v>
      </c>
      <c r="E178" s="684" t="s">
        <v>1643</v>
      </c>
      <c r="F178" s="721">
        <v>1893</v>
      </c>
      <c r="G178" s="225" t="s">
        <v>3998</v>
      </c>
      <c r="H178" s="724">
        <v>35000</v>
      </c>
    </row>
    <row r="179" spans="2:8">
      <c r="B179" s="720">
        <v>170</v>
      </c>
      <c r="C179" s="721" t="s">
        <v>1659</v>
      </c>
      <c r="D179" s="727" t="s">
        <v>1660</v>
      </c>
      <c r="E179" s="684" t="s">
        <v>1643</v>
      </c>
      <c r="F179" s="721">
        <v>1870</v>
      </c>
      <c r="G179" s="225" t="s">
        <v>1661</v>
      </c>
      <c r="H179" s="724">
        <v>150000</v>
      </c>
    </row>
    <row r="180" spans="2:8">
      <c r="B180" s="720">
        <v>171</v>
      </c>
      <c r="C180" s="721" t="s">
        <v>1665</v>
      </c>
      <c r="D180" s="727" t="s">
        <v>1662</v>
      </c>
      <c r="E180" s="684" t="s">
        <v>1690</v>
      </c>
      <c r="F180" s="721" t="s">
        <v>1663</v>
      </c>
      <c r="G180" s="225" t="s">
        <v>1664</v>
      </c>
      <c r="H180" s="724">
        <v>5000</v>
      </c>
    </row>
    <row r="181" spans="2:8">
      <c r="B181" s="720">
        <v>172</v>
      </c>
      <c r="C181" s="721" t="s">
        <v>1669</v>
      </c>
      <c r="D181" s="727" t="s">
        <v>1666</v>
      </c>
      <c r="E181" s="684" t="s">
        <v>1667</v>
      </c>
      <c r="F181" s="721">
        <v>1674</v>
      </c>
      <c r="G181" s="225" t="s">
        <v>1668</v>
      </c>
      <c r="H181" s="724">
        <v>5000</v>
      </c>
    </row>
    <row r="182" spans="2:8">
      <c r="B182" s="720">
        <v>173</v>
      </c>
      <c r="C182" s="721" t="s">
        <v>1674</v>
      </c>
      <c r="D182" s="727" t="s">
        <v>1670</v>
      </c>
      <c r="E182" s="684" t="s">
        <v>1671</v>
      </c>
      <c r="F182" s="721" t="s">
        <v>1672</v>
      </c>
      <c r="G182" s="225" t="s">
        <v>1673</v>
      </c>
      <c r="H182" s="724">
        <v>5000</v>
      </c>
    </row>
    <row r="183" spans="2:8" ht="25.5">
      <c r="B183" s="720">
        <v>174</v>
      </c>
      <c r="C183" s="721" t="s">
        <v>1676</v>
      </c>
      <c r="D183" s="727" t="s">
        <v>1675</v>
      </c>
      <c r="E183" s="684" t="s">
        <v>3999</v>
      </c>
      <c r="F183" s="721" t="s">
        <v>1481</v>
      </c>
      <c r="G183" s="225" t="s">
        <v>1684</v>
      </c>
      <c r="H183" s="724">
        <v>5000</v>
      </c>
    </row>
    <row r="184" spans="2:8" ht="25.5">
      <c r="B184" s="720">
        <v>175</v>
      </c>
      <c r="C184" s="721" t="s">
        <v>1679</v>
      </c>
      <c r="D184" s="727" t="s">
        <v>1677</v>
      </c>
      <c r="E184" s="684" t="s">
        <v>1678</v>
      </c>
      <c r="F184" s="721">
        <v>1519</v>
      </c>
      <c r="G184" s="225" t="s">
        <v>1685</v>
      </c>
      <c r="H184" s="724">
        <v>5000</v>
      </c>
    </row>
    <row r="185" spans="2:8" ht="15" customHeight="1">
      <c r="B185" s="720">
        <v>176</v>
      </c>
      <c r="C185" s="721" t="s">
        <v>1683</v>
      </c>
      <c r="D185" s="727" t="s">
        <v>1632</v>
      </c>
      <c r="E185" s="684" t="s">
        <v>1680</v>
      </c>
      <c r="F185" s="721" t="s">
        <v>1681</v>
      </c>
      <c r="G185" s="225" t="s">
        <v>1682</v>
      </c>
      <c r="H185" s="724">
        <v>5000</v>
      </c>
    </row>
    <row r="186" spans="2:8">
      <c r="B186" s="720">
        <v>177</v>
      </c>
      <c r="C186" s="721" t="s">
        <v>1697</v>
      </c>
      <c r="D186" s="727" t="s">
        <v>4000</v>
      </c>
      <c r="E186" s="684" t="s">
        <v>1695</v>
      </c>
      <c r="F186" s="684" t="s">
        <v>1459</v>
      </c>
      <c r="G186" s="722" t="s">
        <v>1696</v>
      </c>
      <c r="H186" s="724">
        <v>25000</v>
      </c>
    </row>
    <row r="187" spans="2:8">
      <c r="B187" s="720">
        <v>178</v>
      </c>
      <c r="C187" s="721" t="s">
        <v>1702</v>
      </c>
      <c r="D187" s="727" t="s">
        <v>1698</v>
      </c>
      <c r="E187" s="684" t="s">
        <v>1699</v>
      </c>
      <c r="F187" s="684" t="s">
        <v>1700</v>
      </c>
      <c r="G187" s="722" t="s">
        <v>1701</v>
      </c>
      <c r="H187" s="724">
        <v>30000</v>
      </c>
    </row>
    <row r="188" spans="2:8">
      <c r="B188" s="720">
        <v>179</v>
      </c>
      <c r="C188" s="721" t="s">
        <v>1704</v>
      </c>
      <c r="D188" s="727" t="s">
        <v>1703</v>
      </c>
      <c r="E188" s="684" t="s">
        <v>1420</v>
      </c>
      <c r="F188" s="684" t="s">
        <v>1158</v>
      </c>
      <c r="G188" s="722" t="s">
        <v>4001</v>
      </c>
      <c r="H188" s="724">
        <v>18000</v>
      </c>
    </row>
    <row r="189" spans="2:8">
      <c r="B189" s="720">
        <v>180</v>
      </c>
      <c r="C189" s="721" t="s">
        <v>1707</v>
      </c>
      <c r="D189" s="727" t="s">
        <v>1705</v>
      </c>
      <c r="E189" s="684" t="s">
        <v>1420</v>
      </c>
      <c r="F189" s="684" t="s">
        <v>1253</v>
      </c>
      <c r="G189" s="722" t="s">
        <v>1706</v>
      </c>
      <c r="H189" s="724">
        <v>35000</v>
      </c>
    </row>
    <row r="190" spans="2:8">
      <c r="B190" s="720">
        <v>181</v>
      </c>
      <c r="C190" s="721" t="s">
        <v>1711</v>
      </c>
      <c r="D190" s="727" t="s">
        <v>1708</v>
      </c>
      <c r="E190" s="684" t="s">
        <v>1709</v>
      </c>
      <c r="F190" s="684" t="s">
        <v>1710</v>
      </c>
      <c r="G190" s="722" t="s">
        <v>1701</v>
      </c>
      <c r="H190" s="724">
        <v>150000</v>
      </c>
    </row>
    <row r="191" spans="2:8">
      <c r="B191" s="720">
        <v>182</v>
      </c>
      <c r="C191" s="721" t="s">
        <v>1715</v>
      </c>
      <c r="D191" s="727" t="s">
        <v>1712</v>
      </c>
      <c r="E191" s="684" t="s">
        <v>1420</v>
      </c>
      <c r="F191" s="684" t="s">
        <v>1713</v>
      </c>
      <c r="G191" s="722" t="s">
        <v>1714</v>
      </c>
      <c r="H191" s="724">
        <v>35000</v>
      </c>
    </row>
    <row r="192" spans="2:8">
      <c r="B192" s="720">
        <v>183</v>
      </c>
      <c r="C192" s="721" t="s">
        <v>1718</v>
      </c>
      <c r="D192" s="727" t="s">
        <v>1716</v>
      </c>
      <c r="E192" s="684" t="s">
        <v>1717</v>
      </c>
      <c r="F192" s="684" t="s">
        <v>1450</v>
      </c>
      <c r="G192" s="722" t="s">
        <v>4002</v>
      </c>
      <c r="H192" s="724">
        <v>35000</v>
      </c>
    </row>
    <row r="193" spans="2:8" ht="25.5">
      <c r="B193" s="720">
        <v>184</v>
      </c>
      <c r="C193" s="721" t="s">
        <v>1721</v>
      </c>
      <c r="D193" s="727" t="s">
        <v>4701</v>
      </c>
      <c r="E193" s="684" t="s">
        <v>1719</v>
      </c>
      <c r="F193" s="684" t="s">
        <v>1481</v>
      </c>
      <c r="G193" s="722" t="s">
        <v>1720</v>
      </c>
      <c r="H193" s="724">
        <v>150000</v>
      </c>
    </row>
    <row r="194" spans="2:8">
      <c r="B194" s="720">
        <v>185</v>
      </c>
      <c r="C194" s="721" t="s">
        <v>1724</v>
      </c>
      <c r="D194" s="727" t="s">
        <v>1722</v>
      </c>
      <c r="E194" s="684" t="s">
        <v>1420</v>
      </c>
      <c r="F194" s="684" t="s">
        <v>1723</v>
      </c>
      <c r="G194" s="722" t="s">
        <v>4003</v>
      </c>
      <c r="H194" s="724">
        <v>30000</v>
      </c>
    </row>
    <row r="195" spans="2:8" ht="25.5">
      <c r="B195" s="720">
        <v>186</v>
      </c>
      <c r="C195" s="721" t="s">
        <v>1727</v>
      </c>
      <c r="D195" s="727" t="s">
        <v>4700</v>
      </c>
      <c r="E195" s="684" t="s">
        <v>4004</v>
      </c>
      <c r="F195" s="684" t="s">
        <v>1725</v>
      </c>
      <c r="G195" s="722" t="s">
        <v>1726</v>
      </c>
      <c r="H195" s="724">
        <v>180000</v>
      </c>
    </row>
    <row r="196" spans="2:8">
      <c r="B196" s="720">
        <v>187</v>
      </c>
      <c r="C196" s="721" t="s">
        <v>1731</v>
      </c>
      <c r="D196" s="727" t="s">
        <v>1728</v>
      </c>
      <c r="E196" s="684" t="s">
        <v>1729</v>
      </c>
      <c r="F196" s="684" t="s">
        <v>1158</v>
      </c>
      <c r="G196" s="722" t="s">
        <v>1730</v>
      </c>
      <c r="H196" s="724">
        <v>40000</v>
      </c>
    </row>
    <row r="197" spans="2:8">
      <c r="B197" s="720">
        <v>188</v>
      </c>
      <c r="C197" s="721" t="s">
        <v>1733</v>
      </c>
      <c r="D197" s="727" t="s">
        <v>1705</v>
      </c>
      <c r="E197" s="684" t="s">
        <v>1732</v>
      </c>
      <c r="F197" s="684" t="s">
        <v>1435</v>
      </c>
      <c r="G197" s="722" t="s">
        <v>4005</v>
      </c>
      <c r="H197" s="724">
        <v>50000</v>
      </c>
    </row>
    <row r="198" spans="2:8">
      <c r="B198" s="720">
        <v>189</v>
      </c>
      <c r="C198" s="721" t="s">
        <v>1738</v>
      </c>
      <c r="D198" s="727" t="s">
        <v>1734</v>
      </c>
      <c r="E198" s="684" t="s">
        <v>1735</v>
      </c>
      <c r="F198" s="684" t="s">
        <v>1736</v>
      </c>
      <c r="G198" s="722" t="s">
        <v>1737</v>
      </c>
      <c r="H198" s="724">
        <v>150000</v>
      </c>
    </row>
    <row r="199" spans="2:8">
      <c r="B199" s="720">
        <v>190</v>
      </c>
      <c r="C199" s="721" t="s">
        <v>1742</v>
      </c>
      <c r="D199" s="727" t="s">
        <v>1739</v>
      </c>
      <c r="E199" s="684" t="s">
        <v>1740</v>
      </c>
      <c r="F199" s="684" t="s">
        <v>1700</v>
      </c>
      <c r="G199" s="722" t="s">
        <v>1741</v>
      </c>
      <c r="H199" s="724">
        <v>80000</v>
      </c>
    </row>
    <row r="200" spans="2:8" ht="25.5">
      <c r="B200" s="720">
        <v>191</v>
      </c>
      <c r="C200" s="721" t="s">
        <v>1746</v>
      </c>
      <c r="D200" s="727" t="s">
        <v>4006</v>
      </c>
      <c r="E200" s="684" t="s">
        <v>1743</v>
      </c>
      <c r="F200" s="684" t="s">
        <v>1744</v>
      </c>
      <c r="G200" s="722" t="s">
        <v>1745</v>
      </c>
      <c r="H200" s="724">
        <v>500000</v>
      </c>
    </row>
    <row r="201" spans="2:8">
      <c r="B201" s="720">
        <v>192</v>
      </c>
      <c r="C201" s="721" t="s">
        <v>1751</v>
      </c>
      <c r="D201" s="727" t="s">
        <v>1747</v>
      </c>
      <c r="E201" s="684" t="s">
        <v>1748</v>
      </c>
      <c r="F201" s="684" t="s">
        <v>1749</v>
      </c>
      <c r="G201" s="722" t="s">
        <v>1750</v>
      </c>
      <c r="H201" s="724">
        <v>45000</v>
      </c>
    </row>
    <row r="202" spans="2:8">
      <c r="B202" s="720">
        <v>193</v>
      </c>
      <c r="C202" s="721" t="s">
        <v>1756</v>
      </c>
      <c r="D202" s="727" t="s">
        <v>1752</v>
      </c>
      <c r="E202" s="684" t="s">
        <v>1753</v>
      </c>
      <c r="F202" s="684" t="s">
        <v>1754</v>
      </c>
      <c r="G202" s="722" t="s">
        <v>1755</v>
      </c>
      <c r="H202" s="724">
        <v>16000</v>
      </c>
    </row>
    <row r="203" spans="2:8">
      <c r="B203" s="720">
        <v>194</v>
      </c>
      <c r="C203" s="721" t="s">
        <v>1761</v>
      </c>
      <c r="D203" s="727" t="s">
        <v>1757</v>
      </c>
      <c r="E203" s="684" t="s">
        <v>1758</v>
      </c>
      <c r="F203" s="684" t="s">
        <v>1759</v>
      </c>
      <c r="G203" s="722" t="s">
        <v>1760</v>
      </c>
      <c r="H203" s="724">
        <v>25000</v>
      </c>
    </row>
    <row r="204" spans="2:8">
      <c r="B204" s="720">
        <v>195</v>
      </c>
      <c r="C204" s="721" t="s">
        <v>1766</v>
      </c>
      <c r="D204" s="727" t="s">
        <v>1762</v>
      </c>
      <c r="E204" s="684" t="s">
        <v>1763</v>
      </c>
      <c r="F204" s="684" t="s">
        <v>1764</v>
      </c>
      <c r="G204" s="722" t="s">
        <v>1765</v>
      </c>
      <c r="H204" s="724">
        <v>15000</v>
      </c>
    </row>
    <row r="205" spans="2:8">
      <c r="B205" s="720">
        <v>196</v>
      </c>
      <c r="C205" s="721" t="s">
        <v>1769</v>
      </c>
      <c r="D205" s="727" t="s">
        <v>1767</v>
      </c>
      <c r="E205" s="684" t="s">
        <v>1768</v>
      </c>
      <c r="F205" s="684" t="s">
        <v>548</v>
      </c>
      <c r="G205" s="722" t="s">
        <v>4007</v>
      </c>
      <c r="H205" s="724">
        <v>19000</v>
      </c>
    </row>
    <row r="206" spans="2:8">
      <c r="B206" s="720">
        <v>197</v>
      </c>
      <c r="C206" s="721" t="s">
        <v>1772</v>
      </c>
      <c r="D206" s="727" t="s">
        <v>1770</v>
      </c>
      <c r="E206" s="684" t="s">
        <v>1729</v>
      </c>
      <c r="F206" s="684" t="s">
        <v>1158</v>
      </c>
      <c r="G206" s="722" t="s">
        <v>1771</v>
      </c>
      <c r="H206" s="724">
        <v>40000</v>
      </c>
    </row>
    <row r="207" spans="2:8" ht="25.5">
      <c r="B207" s="720">
        <v>198</v>
      </c>
      <c r="C207" s="721" t="s">
        <v>1775</v>
      </c>
      <c r="D207" s="727" t="s">
        <v>1773</v>
      </c>
      <c r="E207" s="684" t="s">
        <v>4008</v>
      </c>
      <c r="F207" s="721" t="s">
        <v>548</v>
      </c>
      <c r="G207" s="722" t="s">
        <v>1774</v>
      </c>
      <c r="H207" s="724">
        <v>25000</v>
      </c>
    </row>
    <row r="208" spans="2:8">
      <c r="B208" s="720">
        <v>199</v>
      </c>
      <c r="C208" s="721" t="s">
        <v>1779</v>
      </c>
      <c r="D208" s="727" t="s">
        <v>1776</v>
      </c>
      <c r="E208" s="684" t="s">
        <v>1699</v>
      </c>
      <c r="F208" s="721" t="s">
        <v>1777</v>
      </c>
      <c r="G208" s="722" t="s">
        <v>1778</v>
      </c>
      <c r="H208" s="724">
        <v>120000</v>
      </c>
    </row>
    <row r="209" spans="2:8">
      <c r="B209" s="720">
        <v>200</v>
      </c>
      <c r="C209" s="721" t="s">
        <v>1783</v>
      </c>
      <c r="D209" s="727" t="s">
        <v>1780</v>
      </c>
      <c r="E209" s="684" t="s">
        <v>1612</v>
      </c>
      <c r="F209" s="721" t="s">
        <v>1781</v>
      </c>
      <c r="G209" s="722" t="s">
        <v>1782</v>
      </c>
      <c r="H209" s="724">
        <v>40000</v>
      </c>
    </row>
    <row r="210" spans="2:8">
      <c r="B210" s="720">
        <v>201</v>
      </c>
      <c r="C210" s="721" t="s">
        <v>1786</v>
      </c>
      <c r="D210" s="727" t="s">
        <v>1780</v>
      </c>
      <c r="E210" s="684" t="s">
        <v>1784</v>
      </c>
      <c r="F210" s="721" t="s">
        <v>1785</v>
      </c>
      <c r="G210" s="722" t="s">
        <v>4009</v>
      </c>
      <c r="H210" s="724">
        <v>70000</v>
      </c>
    </row>
    <row r="211" spans="2:8">
      <c r="B211" s="720">
        <v>202</v>
      </c>
      <c r="C211" s="721" t="s">
        <v>1790</v>
      </c>
      <c r="D211" s="727" t="s">
        <v>1787</v>
      </c>
      <c r="E211" s="684" t="s">
        <v>1788</v>
      </c>
      <c r="F211" s="721" t="s">
        <v>1789</v>
      </c>
      <c r="G211" s="722" t="s">
        <v>4010</v>
      </c>
      <c r="H211" s="724">
        <v>5000</v>
      </c>
    </row>
    <row r="212" spans="2:8">
      <c r="B212" s="720">
        <v>203</v>
      </c>
      <c r="C212" s="721" t="s">
        <v>1793</v>
      </c>
      <c r="D212" s="727" t="s">
        <v>1791</v>
      </c>
      <c r="E212" s="684" t="s">
        <v>1311</v>
      </c>
      <c r="F212" s="721" t="s">
        <v>1792</v>
      </c>
      <c r="G212" s="722" t="s">
        <v>4011</v>
      </c>
      <c r="H212" s="724">
        <v>2000</v>
      </c>
    </row>
    <row r="213" spans="2:8">
      <c r="B213" s="720">
        <v>204</v>
      </c>
      <c r="C213" s="721" t="s">
        <v>4012</v>
      </c>
      <c r="D213" s="727" t="s">
        <v>1794</v>
      </c>
      <c r="E213" s="684" t="s">
        <v>1795</v>
      </c>
      <c r="F213" s="684" t="s">
        <v>1311</v>
      </c>
      <c r="G213" s="722" t="s">
        <v>4013</v>
      </c>
      <c r="H213" s="724">
        <v>50000</v>
      </c>
    </row>
    <row r="214" spans="2:8">
      <c r="B214" s="720">
        <v>205</v>
      </c>
      <c r="C214" s="721" t="s">
        <v>1797</v>
      </c>
      <c r="D214" s="727" t="s">
        <v>1794</v>
      </c>
      <c r="E214" s="684" t="s">
        <v>1796</v>
      </c>
      <c r="F214" s="684" t="s">
        <v>1311</v>
      </c>
      <c r="G214" s="722" t="s">
        <v>4014</v>
      </c>
      <c r="H214" s="724">
        <v>30000</v>
      </c>
    </row>
    <row r="215" spans="2:8">
      <c r="B215" s="720">
        <v>206</v>
      </c>
      <c r="C215" s="721" t="s">
        <v>14</v>
      </c>
      <c r="D215" s="727" t="s">
        <v>1798</v>
      </c>
      <c r="E215" s="684" t="s">
        <v>1799</v>
      </c>
      <c r="F215" s="721" t="s">
        <v>1800</v>
      </c>
      <c r="G215" s="722" t="s">
        <v>1801</v>
      </c>
      <c r="H215" s="724">
        <v>90000</v>
      </c>
    </row>
    <row r="216" spans="2:8">
      <c r="B216" s="720">
        <v>207</v>
      </c>
      <c r="C216" s="721" t="s">
        <v>14</v>
      </c>
      <c r="D216" s="727" t="s">
        <v>1802</v>
      </c>
      <c r="E216" s="684" t="s">
        <v>1803</v>
      </c>
      <c r="F216" s="721" t="s">
        <v>1253</v>
      </c>
      <c r="G216" s="722" t="s">
        <v>1804</v>
      </c>
      <c r="H216" s="724">
        <v>50000</v>
      </c>
    </row>
    <row r="217" spans="2:8">
      <c r="B217" s="720">
        <v>208</v>
      </c>
      <c r="C217" s="721" t="s">
        <v>14</v>
      </c>
      <c r="D217" s="727" t="s">
        <v>1805</v>
      </c>
      <c r="E217" s="684" t="s">
        <v>1806</v>
      </c>
      <c r="F217" s="721" t="s">
        <v>1807</v>
      </c>
      <c r="G217" s="722" t="s">
        <v>1808</v>
      </c>
      <c r="H217" s="724">
        <v>1200000</v>
      </c>
    </row>
    <row r="218" spans="2:8" ht="15" customHeight="1">
      <c r="B218" s="720">
        <v>209</v>
      </c>
      <c r="C218" s="721" t="s">
        <v>14</v>
      </c>
      <c r="D218" s="727" t="s">
        <v>1809</v>
      </c>
      <c r="E218" s="684" t="s">
        <v>1828</v>
      </c>
      <c r="F218" s="721" t="s">
        <v>1481</v>
      </c>
      <c r="G218" s="722" t="s">
        <v>1810</v>
      </c>
      <c r="H218" s="724">
        <v>150000</v>
      </c>
    </row>
    <row r="219" spans="2:8">
      <c r="B219" s="720">
        <v>210</v>
      </c>
      <c r="C219" s="721" t="s">
        <v>14</v>
      </c>
      <c r="D219" s="727" t="s">
        <v>1811</v>
      </c>
      <c r="E219" s="684" t="s">
        <v>1812</v>
      </c>
      <c r="F219" s="721" t="s">
        <v>1311</v>
      </c>
      <c r="G219" s="722" t="s">
        <v>1813</v>
      </c>
      <c r="H219" s="724">
        <v>5000</v>
      </c>
    </row>
    <row r="220" spans="2:8">
      <c r="B220" s="720">
        <v>211</v>
      </c>
      <c r="C220" s="721" t="s">
        <v>14</v>
      </c>
      <c r="D220" s="727" t="s">
        <v>1814</v>
      </c>
      <c r="E220" s="684" t="s">
        <v>1812</v>
      </c>
      <c r="F220" s="721" t="s">
        <v>1311</v>
      </c>
      <c r="G220" s="722" t="s">
        <v>1815</v>
      </c>
      <c r="H220" s="724">
        <v>5000</v>
      </c>
    </row>
    <row r="221" spans="2:8">
      <c r="B221" s="720">
        <v>212</v>
      </c>
      <c r="C221" s="721" t="s">
        <v>14</v>
      </c>
      <c r="D221" s="727" t="s">
        <v>1816</v>
      </c>
      <c r="E221" s="684" t="s">
        <v>1817</v>
      </c>
      <c r="F221" s="721" t="s">
        <v>1818</v>
      </c>
      <c r="G221" s="722" t="s">
        <v>1819</v>
      </c>
      <c r="H221" s="724">
        <v>20000</v>
      </c>
    </row>
    <row r="222" spans="2:8">
      <c r="B222" s="720">
        <v>213</v>
      </c>
      <c r="C222" s="721" t="s">
        <v>14</v>
      </c>
      <c r="D222" s="727" t="s">
        <v>1820</v>
      </c>
      <c r="E222" s="684" t="s">
        <v>1821</v>
      </c>
      <c r="F222" s="721" t="s">
        <v>1311</v>
      </c>
      <c r="G222" s="722" t="s">
        <v>1822</v>
      </c>
      <c r="H222" s="724">
        <v>5000</v>
      </c>
    </row>
    <row r="223" spans="2:8">
      <c r="B223" s="720">
        <v>214</v>
      </c>
      <c r="C223" s="721" t="s">
        <v>14</v>
      </c>
      <c r="D223" s="727" t="s">
        <v>1823</v>
      </c>
      <c r="E223" s="684" t="s">
        <v>1821</v>
      </c>
      <c r="F223" s="721" t="s">
        <v>1311</v>
      </c>
      <c r="G223" s="722" t="s">
        <v>1824</v>
      </c>
      <c r="H223" s="724">
        <v>5000</v>
      </c>
    </row>
    <row r="224" spans="2:8">
      <c r="B224" s="720">
        <v>215</v>
      </c>
      <c r="C224" s="721" t="s">
        <v>14</v>
      </c>
      <c r="D224" s="727" t="s">
        <v>1825</v>
      </c>
      <c r="E224" s="684" t="s">
        <v>1420</v>
      </c>
      <c r="F224" s="721" t="s">
        <v>1311</v>
      </c>
      <c r="G224" s="722" t="s">
        <v>1824</v>
      </c>
      <c r="H224" s="724">
        <v>12000</v>
      </c>
    </row>
    <row r="225" spans="2:8">
      <c r="B225" s="720">
        <v>216</v>
      </c>
      <c r="C225" s="721" t="s">
        <v>14</v>
      </c>
      <c r="D225" s="727" t="s">
        <v>1826</v>
      </c>
      <c r="E225" s="684" t="s">
        <v>1420</v>
      </c>
      <c r="F225" s="721" t="s">
        <v>1311</v>
      </c>
      <c r="G225" s="722" t="s">
        <v>1827</v>
      </c>
      <c r="H225" s="724">
        <v>12000</v>
      </c>
    </row>
    <row r="226" spans="2:8">
      <c r="B226" s="720">
        <v>217</v>
      </c>
      <c r="C226" s="723" t="s">
        <v>14</v>
      </c>
      <c r="D226" s="727" t="s">
        <v>2168</v>
      </c>
      <c r="E226" s="684" t="s">
        <v>2169</v>
      </c>
      <c r="F226" s="721" t="s">
        <v>2170</v>
      </c>
      <c r="G226" s="225" t="s">
        <v>2171</v>
      </c>
      <c r="H226" s="724">
        <v>80000</v>
      </c>
    </row>
    <row r="227" spans="2:8">
      <c r="B227" s="720">
        <v>218</v>
      </c>
      <c r="C227" s="723" t="s">
        <v>14</v>
      </c>
      <c r="D227" s="727" t="s">
        <v>2180</v>
      </c>
      <c r="E227" s="684" t="s">
        <v>2181</v>
      </c>
      <c r="F227" s="721">
        <v>1937</v>
      </c>
      <c r="G227" s="225" t="s">
        <v>2182</v>
      </c>
      <c r="H227" s="724">
        <v>5000</v>
      </c>
    </row>
    <row r="228" spans="2:8">
      <c r="B228" s="720">
        <v>219</v>
      </c>
      <c r="C228" s="723" t="s">
        <v>14</v>
      </c>
      <c r="D228" s="727" t="s">
        <v>2185</v>
      </c>
      <c r="E228" s="684" t="s">
        <v>4015</v>
      </c>
      <c r="F228" s="721" t="s">
        <v>2184</v>
      </c>
      <c r="G228" s="225" t="s">
        <v>2183</v>
      </c>
      <c r="H228" s="724">
        <v>15000</v>
      </c>
    </row>
    <row r="229" spans="2:8" ht="25.5">
      <c r="B229" s="720">
        <v>220</v>
      </c>
      <c r="C229" s="723" t="s">
        <v>14</v>
      </c>
      <c r="D229" s="727" t="s">
        <v>2186</v>
      </c>
      <c r="E229" s="684" t="s">
        <v>4016</v>
      </c>
      <c r="F229" s="684" t="s">
        <v>2187</v>
      </c>
      <c r="G229" s="225" t="s">
        <v>2172</v>
      </c>
      <c r="H229" s="724">
        <v>2000</v>
      </c>
    </row>
    <row r="230" spans="2:8">
      <c r="B230" s="720">
        <v>221</v>
      </c>
      <c r="C230" s="723" t="s">
        <v>14</v>
      </c>
      <c r="D230" s="727" t="s">
        <v>2175</v>
      </c>
      <c r="E230" s="684" t="s">
        <v>2174</v>
      </c>
      <c r="F230" s="721" t="s">
        <v>2188</v>
      </c>
      <c r="G230" s="225" t="s">
        <v>2173</v>
      </c>
      <c r="H230" s="724">
        <v>2000</v>
      </c>
    </row>
    <row r="231" spans="2:8">
      <c r="B231" s="720">
        <v>222</v>
      </c>
      <c r="C231" s="723" t="s">
        <v>14</v>
      </c>
      <c r="D231" s="727" t="s">
        <v>2177</v>
      </c>
      <c r="E231" s="684" t="s">
        <v>2176</v>
      </c>
      <c r="F231" s="721" t="s">
        <v>4017</v>
      </c>
      <c r="G231" s="225" t="s">
        <v>2189</v>
      </c>
      <c r="H231" s="724">
        <v>2000</v>
      </c>
    </row>
    <row r="232" spans="2:8">
      <c r="B232" s="720">
        <v>223</v>
      </c>
      <c r="C232" s="723" t="s">
        <v>14</v>
      </c>
      <c r="D232" s="727" t="s">
        <v>2179</v>
      </c>
      <c r="E232" s="684" t="s">
        <v>2178</v>
      </c>
      <c r="F232" s="721" t="s">
        <v>4018</v>
      </c>
      <c r="G232" s="225" t="s">
        <v>2190</v>
      </c>
      <c r="H232" s="724">
        <v>2000</v>
      </c>
    </row>
    <row r="233" spans="2:8">
      <c r="B233" s="720">
        <v>224</v>
      </c>
      <c r="C233" s="721" t="s">
        <v>14</v>
      </c>
      <c r="D233" s="727" t="s">
        <v>2191</v>
      </c>
      <c r="E233" s="684" t="s">
        <v>14</v>
      </c>
      <c r="F233" s="721" t="s">
        <v>14</v>
      </c>
      <c r="G233" s="722" t="s">
        <v>14</v>
      </c>
      <c r="H233" s="724">
        <v>100</v>
      </c>
    </row>
    <row r="234" spans="2:8">
      <c r="B234" s="720">
        <v>225</v>
      </c>
      <c r="C234" s="721" t="s">
        <v>14</v>
      </c>
      <c r="D234" s="727" t="s">
        <v>2192</v>
      </c>
      <c r="E234" s="684" t="s">
        <v>14</v>
      </c>
      <c r="F234" s="721" t="s">
        <v>14</v>
      </c>
      <c r="G234" s="722" t="s">
        <v>14</v>
      </c>
      <c r="H234" s="724">
        <v>500</v>
      </c>
    </row>
    <row r="235" spans="2:8">
      <c r="B235" s="720">
        <v>226</v>
      </c>
      <c r="C235" s="721" t="s">
        <v>14</v>
      </c>
      <c r="D235" s="727" t="s">
        <v>2193</v>
      </c>
      <c r="E235" s="684" t="s">
        <v>14</v>
      </c>
      <c r="F235" s="721" t="s">
        <v>14</v>
      </c>
      <c r="G235" s="722" t="s">
        <v>14</v>
      </c>
      <c r="H235" s="724">
        <v>100</v>
      </c>
    </row>
    <row r="236" spans="2:8">
      <c r="B236" s="720">
        <v>227</v>
      </c>
      <c r="C236" s="721" t="s">
        <v>14</v>
      </c>
      <c r="D236" s="727" t="s">
        <v>2194</v>
      </c>
      <c r="E236" s="684" t="s">
        <v>14</v>
      </c>
      <c r="F236" s="721" t="s">
        <v>2195</v>
      </c>
      <c r="G236" s="722" t="s">
        <v>14</v>
      </c>
      <c r="H236" s="724">
        <v>100</v>
      </c>
    </row>
    <row r="237" spans="2:8" ht="25.5">
      <c r="B237" s="720">
        <v>228</v>
      </c>
      <c r="C237" s="721" t="s">
        <v>14</v>
      </c>
      <c r="D237" s="727" t="s">
        <v>2196</v>
      </c>
      <c r="E237" s="684" t="s">
        <v>14</v>
      </c>
      <c r="F237" s="721" t="s">
        <v>2197</v>
      </c>
      <c r="G237" s="722" t="s">
        <v>14</v>
      </c>
      <c r="H237" s="724">
        <v>100</v>
      </c>
    </row>
    <row r="238" spans="2:8" ht="25.5">
      <c r="B238" s="720">
        <v>229</v>
      </c>
      <c r="C238" s="721" t="s">
        <v>14</v>
      </c>
      <c r="D238" s="727" t="s">
        <v>2198</v>
      </c>
      <c r="E238" s="684" t="s">
        <v>14</v>
      </c>
      <c r="F238" s="721" t="s">
        <v>2199</v>
      </c>
      <c r="G238" s="722" t="s">
        <v>14</v>
      </c>
      <c r="H238" s="724">
        <v>500</v>
      </c>
    </row>
    <row r="239" spans="2:8" ht="25.5">
      <c r="B239" s="720">
        <v>230</v>
      </c>
      <c r="C239" s="721" t="s">
        <v>14</v>
      </c>
      <c r="D239" s="727" t="s">
        <v>4019</v>
      </c>
      <c r="E239" s="684" t="s">
        <v>14</v>
      </c>
      <c r="F239" s="721" t="s">
        <v>2200</v>
      </c>
      <c r="G239" s="722" t="s">
        <v>14</v>
      </c>
      <c r="H239" s="724">
        <v>300</v>
      </c>
    </row>
    <row r="240" spans="2:8">
      <c r="B240" s="720">
        <v>231</v>
      </c>
      <c r="C240" s="724" t="s">
        <v>2212</v>
      </c>
      <c r="D240" s="727" t="s">
        <v>2210</v>
      </c>
      <c r="E240" s="240" t="s">
        <v>14</v>
      </c>
      <c r="F240" s="721" t="s">
        <v>548</v>
      </c>
      <c r="G240" s="734" t="s">
        <v>2211</v>
      </c>
      <c r="H240" s="724">
        <v>5000</v>
      </c>
    </row>
    <row r="241" spans="2:8" ht="38.25">
      <c r="B241" s="720">
        <v>232</v>
      </c>
      <c r="C241" s="724" t="s">
        <v>2213</v>
      </c>
      <c r="D241" s="748" t="s">
        <v>4529</v>
      </c>
      <c r="E241" s="747"/>
      <c r="F241" s="745" t="s">
        <v>14</v>
      </c>
      <c r="G241" s="722" t="s">
        <v>14</v>
      </c>
      <c r="H241" s="724">
        <v>3000</v>
      </c>
    </row>
    <row r="242" spans="2:8" ht="25.5">
      <c r="B242" s="720">
        <v>233</v>
      </c>
      <c r="C242" s="724" t="s">
        <v>2214</v>
      </c>
      <c r="D242" s="749" t="s">
        <v>4020</v>
      </c>
      <c r="E242" s="747"/>
      <c r="F242" s="745" t="s">
        <v>14</v>
      </c>
      <c r="G242" s="722" t="s">
        <v>14</v>
      </c>
      <c r="H242" s="724">
        <v>10000</v>
      </c>
    </row>
    <row r="243" spans="2:8" ht="25.5" customHeight="1">
      <c r="B243" s="720">
        <v>234</v>
      </c>
      <c r="C243" s="724" t="s">
        <v>2215</v>
      </c>
      <c r="D243" s="749" t="s">
        <v>4021</v>
      </c>
      <c r="E243" s="747"/>
      <c r="F243" s="745" t="s">
        <v>14</v>
      </c>
      <c r="G243" s="722" t="s">
        <v>14</v>
      </c>
      <c r="H243" s="724">
        <v>2000</v>
      </c>
    </row>
    <row r="244" spans="2:8" ht="76.5">
      <c r="B244" s="720">
        <v>235</v>
      </c>
      <c r="C244" s="724" t="s">
        <v>2216</v>
      </c>
      <c r="D244" s="749" t="s">
        <v>4530</v>
      </c>
      <c r="E244" s="747"/>
      <c r="F244" s="745" t="s">
        <v>14</v>
      </c>
      <c r="G244" s="722" t="s">
        <v>14</v>
      </c>
      <c r="H244" s="724">
        <v>1500</v>
      </c>
    </row>
    <row r="245" spans="2:8" ht="63.75">
      <c r="B245" s="720">
        <v>236</v>
      </c>
      <c r="C245" s="724" t="s">
        <v>2217</v>
      </c>
      <c r="D245" s="749" t="s">
        <v>4531</v>
      </c>
      <c r="E245" s="747"/>
      <c r="F245" s="745" t="s">
        <v>14</v>
      </c>
      <c r="G245" s="722" t="s">
        <v>14</v>
      </c>
      <c r="H245" s="724">
        <v>2000</v>
      </c>
    </row>
    <row r="246" spans="2:8" ht="51">
      <c r="B246" s="720">
        <v>237</v>
      </c>
      <c r="C246" s="724" t="s">
        <v>2218</v>
      </c>
      <c r="D246" s="749" t="s">
        <v>4532</v>
      </c>
      <c r="E246" s="747"/>
      <c r="F246" s="745" t="s">
        <v>14</v>
      </c>
      <c r="G246" s="722" t="s">
        <v>14</v>
      </c>
      <c r="H246" s="724">
        <v>5000</v>
      </c>
    </row>
    <row r="247" spans="2:8" ht="51">
      <c r="B247" s="720">
        <v>238</v>
      </c>
      <c r="C247" s="724" t="s">
        <v>2219</v>
      </c>
      <c r="D247" s="749" t="s">
        <v>4533</v>
      </c>
      <c r="E247" s="747"/>
      <c r="F247" s="745" t="s">
        <v>14</v>
      </c>
      <c r="G247" s="722" t="s">
        <v>14</v>
      </c>
      <c r="H247" s="724">
        <v>4000</v>
      </c>
    </row>
    <row r="248" spans="2:8" ht="76.5">
      <c r="B248" s="720">
        <v>239</v>
      </c>
      <c r="C248" s="724" t="s">
        <v>2220</v>
      </c>
      <c r="D248" s="749" t="s">
        <v>4534</v>
      </c>
      <c r="E248" s="747"/>
      <c r="F248" s="745" t="s">
        <v>14</v>
      </c>
      <c r="G248" s="722" t="s">
        <v>14</v>
      </c>
      <c r="H248" s="724">
        <v>3000</v>
      </c>
    </row>
    <row r="249" spans="2:8" ht="51">
      <c r="B249" s="720">
        <v>240</v>
      </c>
      <c r="C249" s="724" t="s">
        <v>2221</v>
      </c>
      <c r="D249" s="749" t="s">
        <v>4022</v>
      </c>
      <c r="E249" s="747"/>
      <c r="F249" s="745" t="s">
        <v>14</v>
      </c>
      <c r="G249" s="722" t="s">
        <v>14</v>
      </c>
      <c r="H249" s="724">
        <v>2500</v>
      </c>
    </row>
    <row r="250" spans="2:8" ht="25.5">
      <c r="B250" s="720">
        <v>241</v>
      </c>
      <c r="C250" s="724" t="s">
        <v>2222</v>
      </c>
      <c r="D250" s="749" t="s">
        <v>4535</v>
      </c>
      <c r="E250" s="747"/>
      <c r="F250" s="745" t="s">
        <v>14</v>
      </c>
      <c r="G250" s="722" t="s">
        <v>14</v>
      </c>
      <c r="H250" s="724">
        <v>4000</v>
      </c>
    </row>
    <row r="251" spans="2:8" ht="25.5">
      <c r="B251" s="720">
        <v>242</v>
      </c>
      <c r="C251" s="724" t="s">
        <v>2223</v>
      </c>
      <c r="D251" s="749" t="s">
        <v>4536</v>
      </c>
      <c r="E251" s="747"/>
      <c r="F251" s="745" t="s">
        <v>14</v>
      </c>
      <c r="G251" s="722" t="s">
        <v>14</v>
      </c>
      <c r="H251" s="724">
        <v>2500</v>
      </c>
    </row>
    <row r="252" spans="2:8" ht="51">
      <c r="B252" s="720">
        <v>243</v>
      </c>
      <c r="C252" s="724" t="s">
        <v>2224</v>
      </c>
      <c r="D252" s="749" t="s">
        <v>4023</v>
      </c>
      <c r="E252" s="747"/>
      <c r="F252" s="745" t="s">
        <v>14</v>
      </c>
      <c r="G252" s="722" t="s">
        <v>14</v>
      </c>
      <c r="H252" s="724">
        <v>2000</v>
      </c>
    </row>
    <row r="253" spans="2:8" ht="25.5">
      <c r="B253" s="720">
        <v>244</v>
      </c>
      <c r="C253" s="724" t="s">
        <v>2225</v>
      </c>
      <c r="D253" s="749" t="s">
        <v>4537</v>
      </c>
      <c r="E253" s="747"/>
      <c r="F253" s="745" t="s">
        <v>14</v>
      </c>
      <c r="G253" s="722" t="s">
        <v>14</v>
      </c>
      <c r="H253" s="724">
        <v>2000</v>
      </c>
    </row>
    <row r="254" spans="2:8" ht="51">
      <c r="B254" s="720">
        <v>245</v>
      </c>
      <c r="C254" s="724" t="s">
        <v>2226</v>
      </c>
      <c r="D254" s="749" t="s">
        <v>4538</v>
      </c>
      <c r="E254" s="747"/>
      <c r="F254" s="745" t="s">
        <v>14</v>
      </c>
      <c r="G254" s="722" t="s">
        <v>14</v>
      </c>
      <c r="H254" s="724">
        <v>3000</v>
      </c>
    </row>
    <row r="255" spans="2:8" ht="63.75">
      <c r="B255" s="720">
        <v>246</v>
      </c>
      <c r="C255" s="724" t="s">
        <v>2227</v>
      </c>
      <c r="D255" s="749" t="s">
        <v>4024</v>
      </c>
      <c r="E255" s="747"/>
      <c r="F255" s="745" t="s">
        <v>14</v>
      </c>
      <c r="G255" s="722" t="s">
        <v>14</v>
      </c>
      <c r="H255" s="724">
        <v>6000</v>
      </c>
    </row>
    <row r="256" spans="2:8" ht="25.5">
      <c r="B256" s="720">
        <v>247</v>
      </c>
      <c r="C256" s="724" t="s">
        <v>2228</v>
      </c>
      <c r="D256" s="749" t="s">
        <v>4025</v>
      </c>
      <c r="E256" s="747"/>
      <c r="F256" s="745" t="s">
        <v>14</v>
      </c>
      <c r="G256" s="722" t="s">
        <v>14</v>
      </c>
      <c r="H256" s="724">
        <v>500</v>
      </c>
    </row>
    <row r="257" spans="2:8" ht="38.25">
      <c r="B257" s="720">
        <v>248</v>
      </c>
      <c r="C257" s="724" t="s">
        <v>2229</v>
      </c>
      <c r="D257" s="749" t="s">
        <v>4026</v>
      </c>
      <c r="E257" s="747"/>
      <c r="F257" s="745" t="s">
        <v>14</v>
      </c>
      <c r="G257" s="722" t="s">
        <v>14</v>
      </c>
      <c r="H257" s="724">
        <v>500</v>
      </c>
    </row>
    <row r="258" spans="2:8" ht="38.25">
      <c r="B258" s="720">
        <v>249</v>
      </c>
      <c r="C258" s="724" t="s">
        <v>2230</v>
      </c>
      <c r="D258" s="749" t="s">
        <v>4027</v>
      </c>
      <c r="E258" s="747"/>
      <c r="F258" s="745" t="s">
        <v>14</v>
      </c>
      <c r="G258" s="722" t="s">
        <v>14</v>
      </c>
      <c r="H258" s="724">
        <v>6000</v>
      </c>
    </row>
    <row r="259" spans="2:8" ht="25.5">
      <c r="B259" s="720">
        <v>250</v>
      </c>
      <c r="C259" s="724" t="s">
        <v>2231</v>
      </c>
      <c r="D259" s="749" t="s">
        <v>4028</v>
      </c>
      <c r="E259" s="747"/>
      <c r="F259" s="745" t="s">
        <v>14</v>
      </c>
      <c r="G259" s="722" t="s">
        <v>14</v>
      </c>
      <c r="H259" s="724">
        <v>500</v>
      </c>
    </row>
    <row r="260" spans="2:8" ht="25.5">
      <c r="B260" s="720">
        <v>251</v>
      </c>
      <c r="C260" s="724" t="s">
        <v>2232</v>
      </c>
      <c r="D260" s="749" t="s">
        <v>4539</v>
      </c>
      <c r="E260" s="747"/>
      <c r="F260" s="745" t="s">
        <v>14</v>
      </c>
      <c r="G260" s="722" t="s">
        <v>14</v>
      </c>
      <c r="H260" s="724">
        <v>12000</v>
      </c>
    </row>
    <row r="261" spans="2:8" ht="38.25">
      <c r="B261" s="720">
        <v>252</v>
      </c>
      <c r="C261" s="724" t="s">
        <v>2233</v>
      </c>
      <c r="D261" s="749" t="s">
        <v>4540</v>
      </c>
      <c r="E261" s="747"/>
      <c r="F261" s="745" t="s">
        <v>14</v>
      </c>
      <c r="G261" s="722" t="s">
        <v>14</v>
      </c>
      <c r="H261" s="724">
        <v>2500</v>
      </c>
    </row>
    <row r="262" spans="2:8" ht="38.25">
      <c r="B262" s="720">
        <v>253</v>
      </c>
      <c r="C262" s="724" t="s">
        <v>2234</v>
      </c>
      <c r="D262" s="749" t="s">
        <v>4029</v>
      </c>
      <c r="E262" s="747"/>
      <c r="F262" s="745" t="s">
        <v>14</v>
      </c>
      <c r="G262" s="722" t="s">
        <v>14</v>
      </c>
      <c r="H262" s="724">
        <v>2000</v>
      </c>
    </row>
    <row r="263" spans="2:8" ht="25.5">
      <c r="B263" s="720">
        <v>254</v>
      </c>
      <c r="C263" s="724" t="s">
        <v>2235</v>
      </c>
      <c r="D263" s="749" t="s">
        <v>4030</v>
      </c>
      <c r="E263" s="747"/>
      <c r="F263" s="745" t="s">
        <v>14</v>
      </c>
      <c r="G263" s="722" t="s">
        <v>14</v>
      </c>
      <c r="H263" s="724">
        <v>1000</v>
      </c>
    </row>
    <row r="264" spans="2:8" ht="25.5">
      <c r="B264" s="720">
        <v>255</v>
      </c>
      <c r="C264" s="724" t="s">
        <v>2236</v>
      </c>
      <c r="D264" s="749" t="s">
        <v>4031</v>
      </c>
      <c r="E264" s="747"/>
      <c r="F264" s="745" t="s">
        <v>14</v>
      </c>
      <c r="G264" s="722" t="s">
        <v>14</v>
      </c>
      <c r="H264" s="724">
        <v>1000</v>
      </c>
    </row>
    <row r="265" spans="2:8" ht="25.5">
      <c r="B265" s="720">
        <v>256</v>
      </c>
      <c r="C265" s="724" t="s">
        <v>2237</v>
      </c>
      <c r="D265" s="749" t="s">
        <v>4541</v>
      </c>
      <c r="E265" s="747"/>
      <c r="F265" s="745" t="s">
        <v>14</v>
      </c>
      <c r="G265" s="722" t="s">
        <v>14</v>
      </c>
      <c r="H265" s="724">
        <v>1000</v>
      </c>
    </row>
    <row r="266" spans="2:8" ht="63.75">
      <c r="B266" s="720">
        <v>257</v>
      </c>
      <c r="C266" s="724" t="s">
        <v>2238</v>
      </c>
      <c r="D266" s="749" t="s">
        <v>4542</v>
      </c>
      <c r="E266" s="747"/>
      <c r="F266" s="745" t="s">
        <v>14</v>
      </c>
      <c r="G266" s="722" t="s">
        <v>14</v>
      </c>
      <c r="H266" s="724">
        <v>1000</v>
      </c>
    </row>
    <row r="267" spans="2:8" ht="38.25">
      <c r="B267" s="720">
        <v>258</v>
      </c>
      <c r="C267" s="724" t="s">
        <v>2239</v>
      </c>
      <c r="D267" s="749" t="s">
        <v>4543</v>
      </c>
      <c r="E267" s="747"/>
      <c r="F267" s="745" t="s">
        <v>14</v>
      </c>
      <c r="G267" s="722" t="s">
        <v>14</v>
      </c>
      <c r="H267" s="724">
        <v>0</v>
      </c>
    </row>
    <row r="268" spans="2:8" ht="38.25">
      <c r="B268" s="720">
        <v>259</v>
      </c>
      <c r="C268" s="724" t="s">
        <v>2240</v>
      </c>
      <c r="D268" s="748" t="s">
        <v>4528</v>
      </c>
      <c r="E268" s="747"/>
      <c r="F268" s="745" t="s">
        <v>14</v>
      </c>
      <c r="G268" s="722" t="s">
        <v>14</v>
      </c>
      <c r="H268" s="724">
        <v>300</v>
      </c>
    </row>
    <row r="269" spans="2:8">
      <c r="B269" s="720">
        <v>260</v>
      </c>
      <c r="C269" s="724" t="s">
        <v>14</v>
      </c>
      <c r="D269" s="727" t="s">
        <v>3016</v>
      </c>
      <c r="E269" s="746" t="s">
        <v>14</v>
      </c>
      <c r="F269" s="721" t="s">
        <v>14</v>
      </c>
      <c r="G269" s="722" t="s">
        <v>14</v>
      </c>
      <c r="H269" s="724">
        <v>1000</v>
      </c>
    </row>
    <row r="270" spans="2:8">
      <c r="B270" s="720">
        <v>261</v>
      </c>
      <c r="C270" s="724" t="s">
        <v>14</v>
      </c>
      <c r="D270" s="727" t="s">
        <v>3016</v>
      </c>
      <c r="E270" s="684" t="s">
        <v>14</v>
      </c>
      <c r="F270" s="721" t="s">
        <v>14</v>
      </c>
      <c r="G270" s="722" t="s">
        <v>14</v>
      </c>
      <c r="H270" s="724">
        <v>1000</v>
      </c>
    </row>
    <row r="271" spans="2:8">
      <c r="B271" s="720">
        <v>262</v>
      </c>
      <c r="C271" s="724" t="s">
        <v>14</v>
      </c>
      <c r="D271" s="727" t="s">
        <v>3016</v>
      </c>
      <c r="E271" s="684" t="s">
        <v>14</v>
      </c>
      <c r="F271" s="721" t="s">
        <v>14</v>
      </c>
      <c r="G271" s="722" t="s">
        <v>14</v>
      </c>
      <c r="H271" s="724">
        <v>1000</v>
      </c>
    </row>
    <row r="272" spans="2:8">
      <c r="B272" s="720">
        <v>263</v>
      </c>
      <c r="C272" s="724" t="s">
        <v>14</v>
      </c>
      <c r="D272" s="727" t="s">
        <v>3017</v>
      </c>
      <c r="E272" s="684" t="s">
        <v>14</v>
      </c>
      <c r="F272" s="721" t="s">
        <v>14</v>
      </c>
      <c r="G272" s="722" t="s">
        <v>14</v>
      </c>
      <c r="H272" s="724">
        <v>1000</v>
      </c>
    </row>
    <row r="273" spans="2:8">
      <c r="B273" s="720">
        <v>264</v>
      </c>
      <c r="C273" s="724" t="s">
        <v>14</v>
      </c>
      <c r="D273" s="727" t="s">
        <v>3018</v>
      </c>
      <c r="E273" s="684" t="s">
        <v>14</v>
      </c>
      <c r="F273" s="721" t="s">
        <v>14</v>
      </c>
      <c r="G273" s="722" t="s">
        <v>14</v>
      </c>
      <c r="H273" s="724">
        <v>1000</v>
      </c>
    </row>
    <row r="274" spans="2:8">
      <c r="B274" s="720">
        <v>265</v>
      </c>
      <c r="C274" s="724" t="s">
        <v>14</v>
      </c>
      <c r="D274" s="727" t="s">
        <v>3016</v>
      </c>
      <c r="E274" s="684" t="s">
        <v>14</v>
      </c>
      <c r="F274" s="721" t="s">
        <v>14</v>
      </c>
      <c r="G274" s="722" t="s">
        <v>14</v>
      </c>
      <c r="H274" s="724">
        <v>1000</v>
      </c>
    </row>
    <row r="275" spans="2:8">
      <c r="B275" s="720">
        <v>266</v>
      </c>
      <c r="C275" s="724" t="s">
        <v>14</v>
      </c>
      <c r="D275" s="727" t="s">
        <v>3019</v>
      </c>
      <c r="E275" s="684" t="s">
        <v>14</v>
      </c>
      <c r="F275" s="721" t="s">
        <v>14</v>
      </c>
      <c r="G275" s="722" t="s">
        <v>14</v>
      </c>
      <c r="H275" s="724">
        <v>1000</v>
      </c>
    </row>
    <row r="276" spans="2:8">
      <c r="B276" s="720">
        <v>267</v>
      </c>
      <c r="C276" s="724" t="s">
        <v>14</v>
      </c>
      <c r="D276" s="727" t="s">
        <v>3020</v>
      </c>
      <c r="E276" s="684" t="s">
        <v>14</v>
      </c>
      <c r="F276" s="721" t="s">
        <v>14</v>
      </c>
      <c r="G276" s="722" t="s">
        <v>14</v>
      </c>
      <c r="H276" s="724">
        <v>400</v>
      </c>
    </row>
    <row r="277" spans="2:8">
      <c r="B277" s="720">
        <v>268</v>
      </c>
      <c r="C277" s="724" t="s">
        <v>14</v>
      </c>
      <c r="D277" s="727" t="s">
        <v>3021</v>
      </c>
      <c r="E277" s="684" t="s">
        <v>14</v>
      </c>
      <c r="F277" s="721" t="s">
        <v>14</v>
      </c>
      <c r="G277" s="722" t="s">
        <v>14</v>
      </c>
      <c r="H277" s="724">
        <v>600</v>
      </c>
    </row>
    <row r="278" spans="2:8">
      <c r="B278" s="720">
        <v>269</v>
      </c>
      <c r="C278" s="721" t="s">
        <v>3022</v>
      </c>
      <c r="D278" s="727" t="s">
        <v>3023</v>
      </c>
      <c r="E278" s="684" t="s">
        <v>14</v>
      </c>
      <c r="F278" s="721" t="s">
        <v>14</v>
      </c>
      <c r="G278" s="722" t="s">
        <v>14</v>
      </c>
      <c r="H278" s="724">
        <v>20000</v>
      </c>
    </row>
    <row r="279" spans="2:8">
      <c r="B279" s="720">
        <v>270</v>
      </c>
      <c r="C279" s="721"/>
      <c r="D279" s="729" t="s">
        <v>4032</v>
      </c>
      <c r="E279" s="684" t="s">
        <v>4033</v>
      </c>
      <c r="F279" s="721"/>
      <c r="G279" s="722" t="s">
        <v>4034</v>
      </c>
      <c r="H279" s="738">
        <v>80000</v>
      </c>
    </row>
    <row r="280" spans="2:8">
      <c r="B280" s="720">
        <v>271</v>
      </c>
      <c r="C280" s="721"/>
      <c r="D280" s="729" t="s">
        <v>4035</v>
      </c>
      <c r="E280" s="684" t="s">
        <v>4036</v>
      </c>
      <c r="F280" s="721"/>
      <c r="G280" s="722" t="s">
        <v>4037</v>
      </c>
      <c r="H280" s="738">
        <v>40000</v>
      </c>
    </row>
    <row r="281" spans="2:8" ht="25.5">
      <c r="B281" s="720">
        <v>272</v>
      </c>
      <c r="C281" s="721"/>
      <c r="D281" s="729" t="s">
        <v>4038</v>
      </c>
      <c r="E281" s="684" t="s">
        <v>4039</v>
      </c>
      <c r="F281" s="721"/>
      <c r="G281" s="722" t="s">
        <v>4040</v>
      </c>
      <c r="H281" s="738">
        <v>25000</v>
      </c>
    </row>
    <row r="282" spans="2:8">
      <c r="B282" s="720">
        <v>273</v>
      </c>
      <c r="C282" s="721"/>
      <c r="D282" s="729" t="s">
        <v>4041</v>
      </c>
      <c r="E282" s="684" t="s">
        <v>4042</v>
      </c>
      <c r="F282" s="721"/>
      <c r="G282" s="722" t="s">
        <v>4043</v>
      </c>
      <c r="H282" s="738">
        <v>2000</v>
      </c>
    </row>
    <row r="283" spans="2:8" ht="25.5">
      <c r="B283" s="720">
        <v>274</v>
      </c>
      <c r="C283" s="721"/>
      <c r="D283" s="729" t="s">
        <v>4044</v>
      </c>
      <c r="E283" s="684" t="s">
        <v>4045</v>
      </c>
      <c r="F283" s="721"/>
      <c r="G283" s="722" t="s">
        <v>4046</v>
      </c>
      <c r="H283" s="738">
        <v>35000</v>
      </c>
    </row>
    <row r="284" spans="2:8" ht="25.5">
      <c r="B284" s="720">
        <v>275</v>
      </c>
      <c r="C284" s="721"/>
      <c r="D284" s="729" t="s">
        <v>4047</v>
      </c>
      <c r="E284" s="684" t="s">
        <v>4039</v>
      </c>
      <c r="F284" s="721"/>
      <c r="G284" s="225" t="s">
        <v>4048</v>
      </c>
      <c r="H284" s="738">
        <v>20000</v>
      </c>
    </row>
    <row r="285" spans="2:8" ht="25.5">
      <c r="B285" s="720">
        <v>276</v>
      </c>
      <c r="C285" s="721"/>
      <c r="D285" s="729" t="s">
        <v>4049</v>
      </c>
      <c r="E285" s="684" t="s">
        <v>4050</v>
      </c>
      <c r="F285" s="721"/>
      <c r="G285" s="225" t="s">
        <v>4051</v>
      </c>
      <c r="H285" s="738">
        <v>20000</v>
      </c>
    </row>
    <row r="286" spans="2:8">
      <c r="B286" s="720">
        <v>277</v>
      </c>
      <c r="C286" s="721"/>
      <c r="D286" s="755" t="s">
        <v>4052</v>
      </c>
      <c r="E286" s="240" t="s">
        <v>4053</v>
      </c>
      <c r="F286" s="756"/>
      <c r="G286" s="722" t="s">
        <v>4054</v>
      </c>
      <c r="H286" s="738">
        <v>30000</v>
      </c>
    </row>
    <row r="287" spans="2:8" ht="25.5">
      <c r="B287" s="720">
        <v>278</v>
      </c>
      <c r="C287" s="750"/>
      <c r="D287" s="758" t="s">
        <v>4055</v>
      </c>
      <c r="E287" s="322" t="s">
        <v>4056</v>
      </c>
      <c r="F287" s="759"/>
      <c r="G287" s="751" t="s">
        <v>4057</v>
      </c>
      <c r="H287" s="738">
        <v>50000</v>
      </c>
    </row>
    <row r="288" spans="2:8">
      <c r="B288" s="720">
        <v>279</v>
      </c>
      <c r="C288" s="750"/>
      <c r="D288" s="758" t="s">
        <v>4058</v>
      </c>
      <c r="E288" s="322" t="s">
        <v>4059</v>
      </c>
      <c r="F288" s="759"/>
      <c r="G288" s="752" t="s">
        <v>4060</v>
      </c>
      <c r="H288" s="738">
        <v>1500</v>
      </c>
    </row>
    <row r="289" spans="2:8">
      <c r="B289" s="720">
        <v>280</v>
      </c>
      <c r="C289" s="750"/>
      <c r="D289" s="758" t="s">
        <v>4061</v>
      </c>
      <c r="E289" s="322" t="s">
        <v>4062</v>
      </c>
      <c r="F289" s="759"/>
      <c r="G289" s="752" t="s">
        <v>4063</v>
      </c>
      <c r="H289" s="738">
        <v>15000</v>
      </c>
    </row>
    <row r="290" spans="2:8">
      <c r="B290" s="720">
        <v>281</v>
      </c>
      <c r="C290" s="750"/>
      <c r="D290" s="758" t="s">
        <v>4064</v>
      </c>
      <c r="E290" s="322" t="s">
        <v>4065</v>
      </c>
      <c r="F290" s="759"/>
      <c r="G290" s="752" t="s">
        <v>4066</v>
      </c>
      <c r="H290" s="738">
        <v>15000</v>
      </c>
    </row>
    <row r="291" spans="2:8" ht="25.5">
      <c r="B291" s="720">
        <v>282</v>
      </c>
      <c r="C291" s="750"/>
      <c r="D291" s="758" t="s">
        <v>4067</v>
      </c>
      <c r="E291" s="322" t="s">
        <v>4068</v>
      </c>
      <c r="F291" s="759"/>
      <c r="G291" s="751" t="s">
        <v>4069</v>
      </c>
      <c r="H291" s="738">
        <v>10000</v>
      </c>
    </row>
    <row r="292" spans="2:8">
      <c r="B292" s="720">
        <v>283</v>
      </c>
      <c r="C292" s="750"/>
      <c r="D292" s="758" t="s">
        <v>4070</v>
      </c>
      <c r="E292" s="322" t="s">
        <v>4071</v>
      </c>
      <c r="F292" s="759"/>
      <c r="G292" s="752" t="s">
        <v>4072</v>
      </c>
      <c r="H292" s="738">
        <v>2500</v>
      </c>
    </row>
    <row r="293" spans="2:8">
      <c r="B293" s="720">
        <v>284</v>
      </c>
      <c r="C293" s="750"/>
      <c r="D293" s="758" t="s">
        <v>4073</v>
      </c>
      <c r="E293" s="322" t="s">
        <v>4074</v>
      </c>
      <c r="F293" s="759"/>
      <c r="G293" s="752" t="s">
        <v>4075</v>
      </c>
      <c r="H293" s="738">
        <v>4000</v>
      </c>
    </row>
    <row r="294" spans="2:8">
      <c r="B294" s="720">
        <v>285</v>
      </c>
      <c r="C294" s="750"/>
      <c r="D294" s="758" t="s">
        <v>4544</v>
      </c>
      <c r="E294" s="322" t="s">
        <v>4076</v>
      </c>
      <c r="F294" s="759"/>
      <c r="G294" s="752" t="s">
        <v>4077</v>
      </c>
      <c r="H294" s="738">
        <v>1800</v>
      </c>
    </row>
    <row r="295" spans="2:8">
      <c r="B295" s="720">
        <v>286</v>
      </c>
      <c r="C295" s="750"/>
      <c r="D295" s="758" t="s">
        <v>4078</v>
      </c>
      <c r="E295" s="322" t="s">
        <v>4079</v>
      </c>
      <c r="F295" s="759"/>
      <c r="G295" s="752" t="s">
        <v>4080</v>
      </c>
      <c r="H295" s="738">
        <v>30000</v>
      </c>
    </row>
    <row r="296" spans="2:8">
      <c r="B296" s="720">
        <v>287</v>
      </c>
      <c r="C296" s="750"/>
      <c r="D296" s="760" t="s">
        <v>4083</v>
      </c>
      <c r="E296" s="322" t="s">
        <v>4081</v>
      </c>
      <c r="F296" s="747"/>
      <c r="G296" s="751" t="s">
        <v>4082</v>
      </c>
      <c r="H296" s="724">
        <v>30000</v>
      </c>
    </row>
    <row r="297" spans="2:8">
      <c r="B297" s="720">
        <v>288</v>
      </c>
      <c r="C297" s="750"/>
      <c r="D297" s="760" t="s">
        <v>4086</v>
      </c>
      <c r="E297" s="322" t="s">
        <v>4084</v>
      </c>
      <c r="F297" s="747"/>
      <c r="G297" s="751" t="s">
        <v>4085</v>
      </c>
      <c r="H297" s="724">
        <v>15000</v>
      </c>
    </row>
    <row r="298" spans="2:8">
      <c r="B298" s="720">
        <v>289</v>
      </c>
      <c r="C298" s="750"/>
      <c r="D298" s="760" t="s">
        <v>4088</v>
      </c>
      <c r="E298" s="322" t="s">
        <v>4087</v>
      </c>
      <c r="F298" s="747"/>
      <c r="G298" s="751" t="s">
        <v>4082</v>
      </c>
      <c r="H298" s="724">
        <v>8000</v>
      </c>
    </row>
    <row r="299" spans="2:8">
      <c r="B299" s="720">
        <v>290</v>
      </c>
      <c r="C299" s="750"/>
      <c r="D299" s="760" t="s">
        <v>4091</v>
      </c>
      <c r="E299" s="322" t="s">
        <v>4089</v>
      </c>
      <c r="F299" s="747"/>
      <c r="G299" s="751" t="s">
        <v>4090</v>
      </c>
      <c r="H299" s="724">
        <v>30000</v>
      </c>
    </row>
    <row r="300" spans="2:8">
      <c r="B300" s="720">
        <v>291</v>
      </c>
      <c r="C300" s="750"/>
      <c r="D300" s="760" t="s">
        <v>4093</v>
      </c>
      <c r="E300" s="322" t="s">
        <v>4092</v>
      </c>
      <c r="F300" s="747"/>
      <c r="G300" s="751" t="s">
        <v>4082</v>
      </c>
      <c r="H300" s="724">
        <v>10000</v>
      </c>
    </row>
    <row r="301" spans="2:8">
      <c r="B301" s="720">
        <v>292</v>
      </c>
      <c r="C301" s="750"/>
      <c r="D301" s="760" t="s">
        <v>4095</v>
      </c>
      <c r="E301" s="322" t="s">
        <v>4094</v>
      </c>
      <c r="F301" s="747"/>
      <c r="G301" s="751" t="s">
        <v>4085</v>
      </c>
      <c r="H301" s="724">
        <v>15000</v>
      </c>
    </row>
    <row r="302" spans="2:8">
      <c r="B302" s="720">
        <v>293</v>
      </c>
      <c r="C302" s="750"/>
      <c r="D302" s="760" t="s">
        <v>4097</v>
      </c>
      <c r="E302" s="322" t="s">
        <v>4096</v>
      </c>
      <c r="F302" s="747"/>
      <c r="G302" s="751" t="s">
        <v>4082</v>
      </c>
      <c r="H302" s="724">
        <v>10000</v>
      </c>
    </row>
    <row r="303" spans="2:8">
      <c r="B303" s="720">
        <v>294</v>
      </c>
      <c r="C303" s="750"/>
      <c r="D303" s="760" t="s">
        <v>4099</v>
      </c>
      <c r="E303" s="322" t="s">
        <v>4098</v>
      </c>
      <c r="F303" s="747"/>
      <c r="G303" s="751" t="s">
        <v>4082</v>
      </c>
      <c r="H303" s="724">
        <v>10000</v>
      </c>
    </row>
    <row r="304" spans="2:8">
      <c r="B304" s="720">
        <v>295</v>
      </c>
      <c r="C304" s="750"/>
      <c r="D304" s="760" t="s">
        <v>4101</v>
      </c>
      <c r="E304" s="322" t="s">
        <v>4100</v>
      </c>
      <c r="F304" s="747"/>
      <c r="G304" s="751" t="s">
        <v>4082</v>
      </c>
      <c r="H304" s="724">
        <v>15000</v>
      </c>
    </row>
    <row r="305" spans="2:8">
      <c r="B305" s="720">
        <v>296</v>
      </c>
      <c r="C305" s="750"/>
      <c r="D305" s="760" t="s">
        <v>4103</v>
      </c>
      <c r="E305" s="322" t="s">
        <v>4102</v>
      </c>
      <c r="F305" s="747"/>
      <c r="G305" s="751" t="s">
        <v>4082</v>
      </c>
      <c r="H305" s="724">
        <v>10000</v>
      </c>
    </row>
    <row r="306" spans="2:8">
      <c r="B306" s="720">
        <v>297</v>
      </c>
      <c r="C306" s="750"/>
      <c r="D306" s="760" t="s">
        <v>4105</v>
      </c>
      <c r="E306" s="322" t="s">
        <v>4104</v>
      </c>
      <c r="F306" s="747"/>
      <c r="G306" s="751" t="s">
        <v>4082</v>
      </c>
      <c r="H306" s="724">
        <v>8000</v>
      </c>
    </row>
    <row r="307" spans="2:8">
      <c r="B307" s="720">
        <v>298</v>
      </c>
      <c r="C307" s="750"/>
      <c r="D307" s="760" t="s">
        <v>4108</v>
      </c>
      <c r="E307" s="322" t="s">
        <v>4106</v>
      </c>
      <c r="F307" s="747"/>
      <c r="G307" s="751" t="s">
        <v>4107</v>
      </c>
      <c r="H307" s="724">
        <v>20000</v>
      </c>
    </row>
    <row r="308" spans="2:8">
      <c r="B308" s="720">
        <v>299</v>
      </c>
      <c r="C308" s="750"/>
      <c r="D308" s="760" t="s">
        <v>4111</v>
      </c>
      <c r="E308" s="322" t="s">
        <v>4109</v>
      </c>
      <c r="F308" s="747"/>
      <c r="G308" s="751" t="s">
        <v>4110</v>
      </c>
      <c r="H308" s="724">
        <v>15000</v>
      </c>
    </row>
    <row r="309" spans="2:8">
      <c r="B309" s="720">
        <v>300</v>
      </c>
      <c r="C309" s="750"/>
      <c r="D309" s="760"/>
      <c r="E309" s="322" t="s">
        <v>4112</v>
      </c>
      <c r="F309" s="747"/>
      <c r="G309" s="751" t="s">
        <v>4113</v>
      </c>
      <c r="H309" s="724">
        <v>30000</v>
      </c>
    </row>
    <row r="310" spans="2:8" ht="63.75">
      <c r="B310" s="720">
        <v>301</v>
      </c>
      <c r="C310" s="750"/>
      <c r="D310" s="761" t="s">
        <v>4115</v>
      </c>
      <c r="E310" s="322" t="s">
        <v>4114</v>
      </c>
      <c r="F310" s="747"/>
      <c r="G310" s="751" t="s">
        <v>4110</v>
      </c>
      <c r="H310" s="724">
        <v>25000</v>
      </c>
    </row>
    <row r="311" spans="2:8" ht="38.25">
      <c r="B311" s="720">
        <v>302</v>
      </c>
      <c r="C311" s="750"/>
      <c r="D311" s="761" t="s">
        <v>4117</v>
      </c>
      <c r="E311" s="322" t="s">
        <v>4116</v>
      </c>
      <c r="F311" s="747"/>
      <c r="G311" s="751" t="s">
        <v>4110</v>
      </c>
      <c r="H311" s="724">
        <v>20000</v>
      </c>
    </row>
    <row r="312" spans="2:8">
      <c r="B312" s="720">
        <v>303</v>
      </c>
      <c r="C312" s="750"/>
      <c r="D312" s="760" t="s">
        <v>4119</v>
      </c>
      <c r="E312" s="322" t="s">
        <v>4118</v>
      </c>
      <c r="F312" s="747"/>
      <c r="G312" s="751" t="s">
        <v>4082</v>
      </c>
      <c r="H312" s="724">
        <v>250000</v>
      </c>
    </row>
    <row r="313" spans="2:8">
      <c r="B313" s="720">
        <v>304</v>
      </c>
      <c r="C313" s="750"/>
      <c r="D313" s="760" t="s">
        <v>4121</v>
      </c>
      <c r="E313" s="322" t="s">
        <v>4120</v>
      </c>
      <c r="F313" s="747"/>
      <c r="G313" s="751" t="s">
        <v>4082</v>
      </c>
      <c r="H313" s="724">
        <v>20000</v>
      </c>
    </row>
    <row r="314" spans="2:8">
      <c r="B314" s="720">
        <v>305</v>
      </c>
      <c r="C314" s="750"/>
      <c r="D314" s="760" t="s">
        <v>4123</v>
      </c>
      <c r="E314" s="322" t="s">
        <v>4122</v>
      </c>
      <c r="F314" s="747"/>
      <c r="G314" s="751" t="s">
        <v>4082</v>
      </c>
      <c r="H314" s="724">
        <v>15000</v>
      </c>
    </row>
    <row r="315" spans="2:8">
      <c r="B315" s="720">
        <v>306</v>
      </c>
      <c r="C315" s="750"/>
      <c r="D315" s="760" t="s">
        <v>4125</v>
      </c>
      <c r="E315" s="322" t="s">
        <v>4124</v>
      </c>
      <c r="F315" s="747"/>
      <c r="G315" s="751" t="s">
        <v>4082</v>
      </c>
      <c r="H315" s="724">
        <v>5000</v>
      </c>
    </row>
    <row r="316" spans="2:8">
      <c r="B316" s="720">
        <v>307</v>
      </c>
      <c r="C316" s="750"/>
      <c r="D316" s="762"/>
      <c r="E316" s="322" t="s">
        <v>4126</v>
      </c>
      <c r="F316" s="759"/>
      <c r="G316" s="751" t="s">
        <v>4127</v>
      </c>
      <c r="H316" s="724">
        <v>50000</v>
      </c>
    </row>
    <row r="317" spans="2:8">
      <c r="B317" s="720">
        <v>308</v>
      </c>
      <c r="C317" s="750"/>
      <c r="D317" s="762"/>
      <c r="E317" s="322" t="s">
        <v>4128</v>
      </c>
      <c r="F317" s="759"/>
      <c r="G317" s="751" t="s">
        <v>4129</v>
      </c>
      <c r="H317" s="724">
        <v>50000</v>
      </c>
    </row>
    <row r="318" spans="2:8">
      <c r="B318" s="720">
        <v>309</v>
      </c>
      <c r="C318" s="750"/>
      <c r="D318" s="763" t="s">
        <v>4130</v>
      </c>
      <c r="E318" s="747"/>
      <c r="F318" s="759"/>
      <c r="G318" s="751"/>
      <c r="H318" s="724">
        <v>7000</v>
      </c>
    </row>
    <row r="319" spans="2:8">
      <c r="B319" s="720">
        <v>310</v>
      </c>
      <c r="C319" s="750"/>
      <c r="D319" s="763" t="s">
        <v>4131</v>
      </c>
      <c r="E319" s="747"/>
      <c r="F319" s="759"/>
      <c r="G319" s="751" t="s">
        <v>4132</v>
      </c>
      <c r="H319" s="724">
        <v>8000</v>
      </c>
    </row>
    <row r="320" spans="2:8">
      <c r="B320" s="720">
        <v>311</v>
      </c>
      <c r="C320" s="750"/>
      <c r="D320" s="763" t="s">
        <v>4133</v>
      </c>
      <c r="E320" s="747"/>
      <c r="F320" s="759"/>
      <c r="G320" s="751"/>
      <c r="H320" s="724">
        <v>10000</v>
      </c>
    </row>
    <row r="321" spans="2:8">
      <c r="B321" s="720">
        <v>312</v>
      </c>
      <c r="C321" s="750"/>
      <c r="D321" s="762"/>
      <c r="E321" s="322" t="s">
        <v>4134</v>
      </c>
      <c r="F321" s="759"/>
      <c r="G321" s="751" t="s">
        <v>4135</v>
      </c>
      <c r="H321" s="724">
        <v>20000</v>
      </c>
    </row>
    <row r="322" spans="2:8">
      <c r="B322" s="720">
        <v>313</v>
      </c>
      <c r="C322" s="750"/>
      <c r="D322" s="762"/>
      <c r="E322" s="322" t="s">
        <v>4136</v>
      </c>
      <c r="F322" s="759"/>
      <c r="G322" s="751"/>
      <c r="H322" s="724">
        <v>25000</v>
      </c>
    </row>
    <row r="323" spans="2:8">
      <c r="B323" s="720">
        <v>314</v>
      </c>
      <c r="C323" s="750"/>
      <c r="D323" s="762"/>
      <c r="E323" s="322" t="s">
        <v>4137</v>
      </c>
      <c r="F323" s="759"/>
      <c r="G323" s="751" t="s">
        <v>4138</v>
      </c>
      <c r="H323" s="724">
        <v>23000</v>
      </c>
    </row>
    <row r="324" spans="2:8">
      <c r="B324" s="720">
        <v>315</v>
      </c>
      <c r="C324" s="750"/>
      <c r="D324" s="763" t="s">
        <v>4139</v>
      </c>
      <c r="E324" s="747"/>
      <c r="F324" s="759"/>
      <c r="G324" s="751"/>
      <c r="H324" s="724">
        <v>2000</v>
      </c>
    </row>
    <row r="325" spans="2:8">
      <c r="B325" s="720">
        <v>316</v>
      </c>
      <c r="C325" s="750"/>
      <c r="D325" s="763" t="s">
        <v>4140</v>
      </c>
      <c r="E325" s="747"/>
      <c r="F325" s="759"/>
      <c r="G325" s="751"/>
      <c r="H325" s="724">
        <v>3500</v>
      </c>
    </row>
    <row r="326" spans="2:8">
      <c r="B326" s="720">
        <v>317</v>
      </c>
      <c r="C326" s="750"/>
      <c r="D326" s="763" t="s">
        <v>4141</v>
      </c>
      <c r="E326" s="747"/>
      <c r="F326" s="759"/>
      <c r="G326" s="751"/>
      <c r="H326" s="724">
        <v>1200</v>
      </c>
    </row>
    <row r="327" spans="2:8">
      <c r="B327" s="720">
        <v>318</v>
      </c>
      <c r="C327" s="750"/>
      <c r="D327" s="763" t="s">
        <v>4142</v>
      </c>
      <c r="E327" s="747"/>
      <c r="F327" s="759"/>
      <c r="G327" s="751"/>
      <c r="H327" s="724">
        <v>1000</v>
      </c>
    </row>
    <row r="328" spans="2:8">
      <c r="B328" s="720">
        <v>319</v>
      </c>
      <c r="C328" s="750"/>
      <c r="D328" s="763" t="s">
        <v>4143</v>
      </c>
      <c r="E328" s="747"/>
      <c r="F328" s="759"/>
      <c r="G328" s="751"/>
      <c r="H328" s="724">
        <v>2500</v>
      </c>
    </row>
    <row r="329" spans="2:8">
      <c r="B329" s="720">
        <v>320</v>
      </c>
      <c r="C329" s="750"/>
      <c r="D329" s="763" t="s">
        <v>4144</v>
      </c>
      <c r="E329" s="747"/>
      <c r="F329" s="759"/>
      <c r="G329" s="751"/>
      <c r="H329" s="724">
        <v>5000</v>
      </c>
    </row>
    <row r="330" spans="2:8">
      <c r="B330" s="720">
        <v>321</v>
      </c>
      <c r="C330" s="750"/>
      <c r="D330" s="763" t="s">
        <v>4145</v>
      </c>
      <c r="E330" s="747"/>
      <c r="F330" s="759"/>
      <c r="G330" s="753">
        <v>11646</v>
      </c>
      <c r="H330" s="724">
        <v>1000</v>
      </c>
    </row>
    <row r="331" spans="2:8">
      <c r="B331" s="720">
        <v>322</v>
      </c>
      <c r="C331" s="750"/>
      <c r="D331" s="763" t="s">
        <v>4145</v>
      </c>
      <c r="E331" s="747"/>
      <c r="F331" s="759"/>
      <c r="G331" s="753">
        <v>7994</v>
      </c>
      <c r="H331" s="724">
        <v>1500</v>
      </c>
    </row>
    <row r="332" spans="2:8">
      <c r="B332" s="720">
        <v>323</v>
      </c>
      <c r="C332" s="750"/>
      <c r="D332" s="763" t="s">
        <v>4146</v>
      </c>
      <c r="E332" s="747"/>
      <c r="F332" s="759"/>
      <c r="G332" s="754"/>
      <c r="H332" s="724">
        <v>5000</v>
      </c>
    </row>
    <row r="333" spans="2:8">
      <c r="B333" s="720">
        <v>324</v>
      </c>
      <c r="C333" s="750"/>
      <c r="D333" s="763" t="s">
        <v>4147</v>
      </c>
      <c r="E333" s="747"/>
      <c r="F333" s="759"/>
      <c r="G333" s="754"/>
      <c r="H333" s="724">
        <v>3500</v>
      </c>
    </row>
    <row r="334" spans="2:8">
      <c r="B334" s="720">
        <v>325</v>
      </c>
      <c r="C334" s="750"/>
      <c r="D334" s="763" t="s">
        <v>4148</v>
      </c>
      <c r="E334" s="747"/>
      <c r="F334" s="759"/>
      <c r="G334" s="754"/>
      <c r="H334" s="724">
        <v>10000</v>
      </c>
    </row>
    <row r="335" spans="2:8">
      <c r="B335" s="720">
        <v>326</v>
      </c>
      <c r="C335" s="750"/>
      <c r="D335" s="763" t="s">
        <v>4149</v>
      </c>
      <c r="E335" s="747"/>
      <c r="F335" s="759"/>
      <c r="G335" s="754"/>
      <c r="H335" s="724">
        <v>10000</v>
      </c>
    </row>
    <row r="336" spans="2:8">
      <c r="B336" s="720">
        <v>327</v>
      </c>
      <c r="C336" s="750"/>
      <c r="D336" s="763" t="s">
        <v>4150</v>
      </c>
      <c r="E336" s="747"/>
      <c r="F336" s="759"/>
      <c r="G336" s="754"/>
      <c r="H336" s="724">
        <v>8000</v>
      </c>
    </row>
    <row r="337" spans="2:8">
      <c r="B337" s="720">
        <v>328</v>
      </c>
      <c r="C337" s="750"/>
      <c r="D337" s="763" t="s">
        <v>4151</v>
      </c>
      <c r="E337" s="747"/>
      <c r="F337" s="759"/>
      <c r="G337" s="754"/>
      <c r="H337" s="724">
        <v>15000</v>
      </c>
    </row>
    <row r="338" spans="2:8">
      <c r="B338" s="720">
        <v>329</v>
      </c>
      <c r="C338" s="750"/>
      <c r="D338" s="763" t="s">
        <v>4152</v>
      </c>
      <c r="E338" s="747"/>
      <c r="F338" s="759"/>
      <c r="G338" s="754"/>
      <c r="H338" s="724">
        <v>10000</v>
      </c>
    </row>
    <row r="339" spans="2:8">
      <c r="B339" s="720">
        <v>330</v>
      </c>
      <c r="C339" s="750"/>
      <c r="D339" s="763" t="s">
        <v>4153</v>
      </c>
      <c r="E339" s="747"/>
      <c r="F339" s="759"/>
      <c r="G339" s="754"/>
      <c r="H339" s="724">
        <v>1500</v>
      </c>
    </row>
    <row r="340" spans="2:8">
      <c r="B340" s="720">
        <v>331</v>
      </c>
      <c r="C340" s="750"/>
      <c r="D340" s="763" t="s">
        <v>4154</v>
      </c>
      <c r="E340" s="747"/>
      <c r="F340" s="759"/>
      <c r="G340" s="754" t="s">
        <v>4155</v>
      </c>
      <c r="H340" s="724">
        <v>15000</v>
      </c>
    </row>
    <row r="341" spans="2:8">
      <c r="B341" s="720">
        <v>332</v>
      </c>
      <c r="C341" s="750"/>
      <c r="D341" s="763" t="s">
        <v>4156</v>
      </c>
      <c r="E341" s="747"/>
      <c r="F341" s="759" t="s">
        <v>4158</v>
      </c>
      <c r="G341" s="754" t="s">
        <v>4157</v>
      </c>
      <c r="H341" s="724">
        <v>30000</v>
      </c>
    </row>
    <row r="342" spans="2:8">
      <c r="B342" s="720">
        <v>333</v>
      </c>
      <c r="C342" s="750"/>
      <c r="D342" s="763" t="s">
        <v>4159</v>
      </c>
      <c r="E342" s="747"/>
      <c r="F342" s="759"/>
      <c r="G342" s="754" t="s">
        <v>4160</v>
      </c>
      <c r="H342" s="724">
        <v>12000</v>
      </c>
    </row>
    <row r="343" spans="2:8">
      <c r="B343" s="720">
        <v>334</v>
      </c>
      <c r="C343" s="750"/>
      <c r="D343" s="763" t="s">
        <v>4161</v>
      </c>
      <c r="E343" s="747"/>
      <c r="F343" s="759"/>
      <c r="G343" s="754"/>
      <c r="H343" s="724">
        <v>8000</v>
      </c>
    </row>
    <row r="344" spans="2:8">
      <c r="B344" s="720">
        <v>335</v>
      </c>
      <c r="C344" s="750"/>
      <c r="D344" s="763" t="s">
        <v>4162</v>
      </c>
      <c r="E344" s="747"/>
      <c r="F344" s="759"/>
      <c r="G344" s="754"/>
      <c r="H344" s="724">
        <v>86234</v>
      </c>
    </row>
    <row r="345" spans="2:8" ht="38.25">
      <c r="B345" s="720">
        <v>336</v>
      </c>
      <c r="C345" s="750"/>
      <c r="D345" s="764" t="s">
        <v>4163</v>
      </c>
      <c r="E345" s="322"/>
      <c r="F345" s="759"/>
      <c r="G345" s="752"/>
      <c r="H345" s="188"/>
    </row>
    <row r="346" spans="2:8" ht="38.25">
      <c r="B346" s="720">
        <v>337</v>
      </c>
      <c r="C346" s="721"/>
      <c r="D346" s="728" t="s">
        <v>4164</v>
      </c>
      <c r="E346" s="746"/>
      <c r="F346" s="757"/>
      <c r="G346" s="722"/>
      <c r="H346" s="739"/>
    </row>
    <row r="347" spans="2:8" ht="25.5">
      <c r="B347" s="720">
        <v>338</v>
      </c>
      <c r="C347" s="721"/>
      <c r="D347" s="728" t="s">
        <v>4165</v>
      </c>
      <c r="E347" s="684"/>
      <c r="F347" s="721"/>
      <c r="G347" s="722"/>
      <c r="H347" s="740">
        <v>6000</v>
      </c>
    </row>
    <row r="348" spans="2:8" ht="25.5">
      <c r="B348" s="720">
        <v>339</v>
      </c>
      <c r="C348" s="721"/>
      <c r="D348" s="728" t="s">
        <v>4166</v>
      </c>
      <c r="E348" s="684"/>
      <c r="F348" s="721"/>
      <c r="G348" s="722"/>
      <c r="H348" s="740">
        <v>6000</v>
      </c>
    </row>
    <row r="349" spans="2:8">
      <c r="B349" s="720">
        <v>340</v>
      </c>
      <c r="C349" s="721"/>
      <c r="D349" s="728" t="s">
        <v>4167</v>
      </c>
      <c r="E349" s="684"/>
      <c r="F349" s="721"/>
      <c r="G349" s="722"/>
      <c r="H349" s="740">
        <v>3000</v>
      </c>
    </row>
    <row r="350" spans="2:8" ht="25.5">
      <c r="B350" s="720">
        <v>341</v>
      </c>
      <c r="C350" s="721"/>
      <c r="D350" s="728" t="s">
        <v>4168</v>
      </c>
      <c r="E350" s="684"/>
      <c r="F350" s="721"/>
      <c r="G350" s="722"/>
      <c r="H350" s="740">
        <v>4000</v>
      </c>
    </row>
    <row r="351" spans="2:8" ht="25.5">
      <c r="B351" s="720">
        <v>342</v>
      </c>
      <c r="C351" s="721"/>
      <c r="D351" s="728" t="s">
        <v>4169</v>
      </c>
      <c r="E351" s="684"/>
      <c r="F351" s="721"/>
      <c r="G351" s="722"/>
      <c r="H351" s="741">
        <v>5000</v>
      </c>
    </row>
    <row r="352" spans="2:8" ht="25.5">
      <c r="B352" s="720">
        <v>343</v>
      </c>
      <c r="C352" s="721"/>
      <c r="D352" s="728" t="s">
        <v>4170</v>
      </c>
      <c r="E352" s="684"/>
      <c r="F352" s="721"/>
      <c r="G352" s="722"/>
      <c r="H352" s="740">
        <v>5000</v>
      </c>
    </row>
    <row r="353" spans="2:8" ht="25.5">
      <c r="B353" s="720">
        <v>344</v>
      </c>
      <c r="C353" s="721"/>
      <c r="D353" s="728" t="s">
        <v>4171</v>
      </c>
      <c r="E353" s="684"/>
      <c r="F353" s="721"/>
      <c r="G353" s="722"/>
      <c r="H353" s="739" t="s">
        <v>4172</v>
      </c>
    </row>
    <row r="354" spans="2:8" ht="25.5">
      <c r="B354" s="720">
        <v>345</v>
      </c>
      <c r="C354" s="721"/>
      <c r="D354" s="728" t="s">
        <v>4173</v>
      </c>
      <c r="E354" s="684"/>
      <c r="F354" s="721"/>
      <c r="G354" s="722"/>
      <c r="H354" s="740">
        <v>3000</v>
      </c>
    </row>
    <row r="355" spans="2:8" ht="25.5">
      <c r="B355" s="720">
        <v>346</v>
      </c>
      <c r="C355" s="721"/>
      <c r="D355" s="728" t="s">
        <v>4174</v>
      </c>
      <c r="E355" s="684"/>
      <c r="F355" s="721"/>
      <c r="G355" s="722"/>
      <c r="H355" s="740">
        <v>4000</v>
      </c>
    </row>
    <row r="356" spans="2:8" ht="25.5">
      <c r="B356" s="720">
        <v>347</v>
      </c>
      <c r="C356" s="721"/>
      <c r="D356" s="728" t="s">
        <v>4175</v>
      </c>
      <c r="E356" s="684"/>
      <c r="F356" s="721"/>
      <c r="G356" s="722"/>
      <c r="H356" s="740">
        <v>4000</v>
      </c>
    </row>
    <row r="357" spans="2:8" ht="25.5">
      <c r="B357" s="720">
        <v>348</v>
      </c>
      <c r="C357" s="721"/>
      <c r="D357" s="728" t="s">
        <v>4176</v>
      </c>
      <c r="E357" s="684"/>
      <c r="F357" s="721"/>
      <c r="G357" s="722"/>
      <c r="H357" s="740">
        <v>4000</v>
      </c>
    </row>
    <row r="358" spans="2:8" ht="25.5">
      <c r="B358" s="720">
        <v>349</v>
      </c>
      <c r="C358" s="721"/>
      <c r="D358" s="728" t="s">
        <v>4177</v>
      </c>
      <c r="E358" s="684"/>
      <c r="F358" s="721"/>
      <c r="G358" s="722"/>
      <c r="H358" s="739"/>
    </row>
    <row r="359" spans="2:8" ht="25.5">
      <c r="B359" s="720">
        <v>350</v>
      </c>
      <c r="C359" s="721"/>
      <c r="D359" s="728" t="s">
        <v>4178</v>
      </c>
      <c r="E359" s="684"/>
      <c r="F359" s="721"/>
      <c r="G359" s="722"/>
      <c r="H359" s="740">
        <v>6000</v>
      </c>
    </row>
    <row r="360" spans="2:8" ht="25.5">
      <c r="B360" s="720">
        <v>351</v>
      </c>
      <c r="C360" s="721"/>
      <c r="D360" s="728" t="s">
        <v>4545</v>
      </c>
      <c r="E360" s="684"/>
      <c r="F360" s="721"/>
      <c r="G360" s="722"/>
      <c r="H360" s="740">
        <v>6000</v>
      </c>
    </row>
    <row r="361" spans="2:8" ht="25.5">
      <c r="B361" s="720">
        <v>352</v>
      </c>
      <c r="C361" s="721"/>
      <c r="D361" s="728" t="s">
        <v>4179</v>
      </c>
      <c r="E361" s="684"/>
      <c r="F361" s="721"/>
      <c r="G361" s="722"/>
      <c r="H361" s="740">
        <v>6000</v>
      </c>
    </row>
    <row r="362" spans="2:8" ht="25.5">
      <c r="B362" s="720">
        <v>353</v>
      </c>
      <c r="C362" s="721"/>
      <c r="D362" s="728" t="s">
        <v>4180</v>
      </c>
      <c r="E362" s="684"/>
      <c r="F362" s="721"/>
      <c r="G362" s="722"/>
      <c r="H362" s="740">
        <v>6000</v>
      </c>
    </row>
    <row r="363" spans="2:8" ht="25.5">
      <c r="B363" s="720">
        <v>354</v>
      </c>
      <c r="C363" s="721"/>
      <c r="D363" s="728" t="s">
        <v>4181</v>
      </c>
      <c r="E363" s="684"/>
      <c r="F363" s="721"/>
      <c r="G363" s="722"/>
      <c r="H363" s="740">
        <v>5000</v>
      </c>
    </row>
    <row r="364" spans="2:8">
      <c r="B364" s="720">
        <v>355</v>
      </c>
      <c r="C364" s="721"/>
      <c r="D364" s="728" t="s">
        <v>4546</v>
      </c>
      <c r="E364" s="684"/>
      <c r="F364" s="721"/>
      <c r="G364" s="722"/>
      <c r="H364" s="740">
        <v>5000</v>
      </c>
    </row>
    <row r="365" spans="2:8">
      <c r="B365" s="720">
        <v>356</v>
      </c>
      <c r="C365" s="721"/>
      <c r="D365" s="728" t="s">
        <v>4547</v>
      </c>
      <c r="E365" s="684"/>
      <c r="F365" s="721"/>
      <c r="G365" s="722"/>
      <c r="H365" s="740">
        <v>5000</v>
      </c>
    </row>
    <row r="366" spans="2:8">
      <c r="B366" s="720">
        <v>357</v>
      </c>
      <c r="C366" s="721"/>
      <c r="D366" s="728" t="s">
        <v>4548</v>
      </c>
      <c r="E366" s="684"/>
      <c r="F366" s="721"/>
      <c r="G366" s="722"/>
      <c r="H366" s="740">
        <v>5000</v>
      </c>
    </row>
    <row r="367" spans="2:8">
      <c r="B367" s="720">
        <v>358</v>
      </c>
      <c r="C367" s="721"/>
      <c r="D367" s="728" t="s">
        <v>4182</v>
      </c>
      <c r="E367" s="684"/>
      <c r="F367" s="721"/>
      <c r="G367" s="722"/>
      <c r="H367" s="740">
        <v>4000</v>
      </c>
    </row>
    <row r="368" spans="2:8">
      <c r="B368" s="720">
        <v>359</v>
      </c>
      <c r="C368" s="721"/>
      <c r="D368" s="728" t="s">
        <v>4183</v>
      </c>
      <c r="E368" s="684"/>
      <c r="F368" s="721"/>
      <c r="G368" s="722"/>
      <c r="H368" s="740">
        <v>5000</v>
      </c>
    </row>
    <row r="369" spans="2:8">
      <c r="B369" s="720">
        <v>360</v>
      </c>
      <c r="C369" s="721"/>
      <c r="D369" s="728" t="s">
        <v>4184</v>
      </c>
      <c r="E369" s="684"/>
      <c r="F369" s="721"/>
      <c r="G369" s="722"/>
      <c r="H369" s="740">
        <v>5000</v>
      </c>
    </row>
    <row r="370" spans="2:8">
      <c r="B370" s="720">
        <v>361</v>
      </c>
      <c r="C370" s="721"/>
      <c r="D370" s="728" t="s">
        <v>4185</v>
      </c>
      <c r="E370" s="684"/>
      <c r="F370" s="721"/>
      <c r="G370" s="722"/>
      <c r="H370" s="740">
        <v>5000</v>
      </c>
    </row>
    <row r="371" spans="2:8" ht="25.5">
      <c r="B371" s="720">
        <v>362</v>
      </c>
      <c r="C371" s="721"/>
      <c r="D371" s="728" t="s">
        <v>4186</v>
      </c>
      <c r="E371" s="684"/>
      <c r="F371" s="721"/>
      <c r="G371" s="722"/>
      <c r="H371" s="740">
        <v>5000</v>
      </c>
    </row>
    <row r="372" spans="2:8" ht="25.5">
      <c r="B372" s="720">
        <v>363</v>
      </c>
      <c r="C372" s="721"/>
      <c r="D372" s="728" t="s">
        <v>4549</v>
      </c>
      <c r="E372" s="684"/>
      <c r="F372" s="721"/>
      <c r="G372" s="722"/>
      <c r="H372" s="739"/>
    </row>
    <row r="373" spans="2:8" ht="25.5">
      <c r="B373" s="720">
        <v>364</v>
      </c>
      <c r="C373" s="721"/>
      <c r="D373" s="728" t="s">
        <v>4187</v>
      </c>
      <c r="E373" s="684"/>
      <c r="F373" s="721"/>
      <c r="G373" s="722"/>
      <c r="H373" s="740">
        <v>20000</v>
      </c>
    </row>
    <row r="374" spans="2:8" ht="25.5">
      <c r="B374" s="720">
        <v>365</v>
      </c>
      <c r="C374" s="721"/>
      <c r="D374" s="728" t="s">
        <v>4550</v>
      </c>
      <c r="E374" s="684"/>
      <c r="F374" s="721"/>
      <c r="G374" s="722"/>
      <c r="H374" s="740">
        <v>35000</v>
      </c>
    </row>
    <row r="375" spans="2:8" ht="25.5">
      <c r="B375" s="720">
        <v>366</v>
      </c>
      <c r="C375" s="721"/>
      <c r="D375" s="728" t="s">
        <v>4188</v>
      </c>
      <c r="E375" s="684"/>
      <c r="F375" s="721"/>
      <c r="G375" s="722"/>
      <c r="H375" s="740">
        <v>35000</v>
      </c>
    </row>
    <row r="376" spans="2:8" ht="25.5">
      <c r="B376" s="720">
        <v>367</v>
      </c>
      <c r="C376" s="721"/>
      <c r="D376" s="728" t="s">
        <v>4189</v>
      </c>
      <c r="E376" s="684"/>
      <c r="F376" s="721"/>
      <c r="G376" s="722"/>
      <c r="H376" s="740">
        <v>25000</v>
      </c>
    </row>
    <row r="377" spans="2:8" ht="25.5">
      <c r="B377" s="720">
        <v>368</v>
      </c>
      <c r="C377" s="721"/>
      <c r="D377" s="728" t="s">
        <v>4551</v>
      </c>
      <c r="E377" s="684"/>
      <c r="F377" s="721"/>
      <c r="G377" s="722"/>
      <c r="H377" s="740">
        <v>25000</v>
      </c>
    </row>
    <row r="378" spans="2:8" ht="25.5">
      <c r="B378" s="720">
        <v>369</v>
      </c>
      <c r="C378" s="721"/>
      <c r="D378" s="728" t="s">
        <v>4190</v>
      </c>
      <c r="E378" s="684"/>
      <c r="F378" s="721"/>
      <c r="G378" s="722"/>
      <c r="H378" s="740">
        <v>25000</v>
      </c>
    </row>
    <row r="379" spans="2:8" ht="25.5">
      <c r="B379" s="720">
        <v>370</v>
      </c>
      <c r="C379" s="721"/>
      <c r="D379" s="728" t="s">
        <v>4191</v>
      </c>
      <c r="E379" s="684"/>
      <c r="F379" s="721"/>
      <c r="G379" s="722"/>
      <c r="H379" s="740">
        <v>40000</v>
      </c>
    </row>
    <row r="380" spans="2:8" ht="25.5">
      <c r="B380" s="720">
        <v>371</v>
      </c>
      <c r="C380" s="721"/>
      <c r="D380" s="728" t="s">
        <v>4192</v>
      </c>
      <c r="E380" s="684"/>
      <c r="F380" s="721"/>
      <c r="G380" s="722"/>
      <c r="H380" s="740">
        <v>4000</v>
      </c>
    </row>
    <row r="381" spans="2:8" ht="25.5">
      <c r="B381" s="720">
        <v>372</v>
      </c>
      <c r="C381" s="721"/>
      <c r="D381" s="728" t="s">
        <v>4193</v>
      </c>
      <c r="E381" s="684"/>
      <c r="F381" s="721"/>
      <c r="G381" s="722"/>
      <c r="H381" s="740">
        <v>2000</v>
      </c>
    </row>
    <row r="382" spans="2:8" ht="25.5">
      <c r="B382" s="720">
        <v>373</v>
      </c>
      <c r="C382" s="721"/>
      <c r="D382" s="728" t="s">
        <v>4194</v>
      </c>
      <c r="E382" s="684"/>
      <c r="F382" s="721"/>
      <c r="G382" s="722"/>
      <c r="H382" s="740">
        <v>2000</v>
      </c>
    </row>
    <row r="383" spans="2:8" ht="25.5">
      <c r="B383" s="720">
        <v>374</v>
      </c>
      <c r="C383" s="721"/>
      <c r="D383" s="728" t="s">
        <v>4195</v>
      </c>
      <c r="E383" s="684"/>
      <c r="F383" s="721"/>
      <c r="G383" s="722"/>
      <c r="H383" s="739"/>
    </row>
    <row r="384" spans="2:8" ht="25.5">
      <c r="B384" s="720">
        <v>375</v>
      </c>
      <c r="C384" s="721"/>
      <c r="D384" s="728" t="s">
        <v>4196</v>
      </c>
      <c r="E384" s="684"/>
      <c r="F384" s="721"/>
      <c r="G384" s="722"/>
      <c r="H384" s="740">
        <v>5000</v>
      </c>
    </row>
    <row r="385" spans="2:8" ht="25.5">
      <c r="B385" s="720">
        <v>376</v>
      </c>
      <c r="C385" s="721"/>
      <c r="D385" s="728" t="s">
        <v>4197</v>
      </c>
      <c r="E385" s="684"/>
      <c r="F385" s="721"/>
      <c r="G385" s="722"/>
      <c r="H385" s="740">
        <v>15000</v>
      </c>
    </row>
    <row r="386" spans="2:8" ht="25.5">
      <c r="B386" s="720">
        <v>377</v>
      </c>
      <c r="C386" s="721"/>
      <c r="D386" s="728" t="s">
        <v>4552</v>
      </c>
      <c r="E386" s="684"/>
      <c r="F386" s="721"/>
      <c r="G386" s="722"/>
      <c r="H386" s="740">
        <v>8000</v>
      </c>
    </row>
    <row r="387" spans="2:8" ht="25.5">
      <c r="B387" s="720">
        <v>378</v>
      </c>
      <c r="C387" s="721"/>
      <c r="D387" s="728" t="s">
        <v>4553</v>
      </c>
      <c r="E387" s="684"/>
      <c r="F387" s="721"/>
      <c r="G387" s="722"/>
      <c r="H387" s="740">
        <v>8000</v>
      </c>
    </row>
    <row r="388" spans="2:8" ht="25.5">
      <c r="B388" s="720">
        <v>379</v>
      </c>
      <c r="C388" s="721"/>
      <c r="D388" s="728" t="s">
        <v>4198</v>
      </c>
      <c r="E388" s="684"/>
      <c r="F388" s="721"/>
      <c r="G388" s="722"/>
      <c r="H388" s="740">
        <v>8000</v>
      </c>
    </row>
    <row r="389" spans="2:8">
      <c r="B389" s="720">
        <v>380</v>
      </c>
      <c r="C389" s="721"/>
      <c r="D389" s="728" t="s">
        <v>4199</v>
      </c>
      <c r="E389" s="684"/>
      <c r="F389" s="721"/>
      <c r="G389" s="722"/>
      <c r="H389" s="739"/>
    </row>
    <row r="390" spans="2:8" ht="25.5">
      <c r="B390" s="720">
        <v>381</v>
      </c>
      <c r="C390" s="721"/>
      <c r="D390" s="728" t="s">
        <v>4200</v>
      </c>
      <c r="E390" s="684"/>
      <c r="F390" s="721"/>
      <c r="G390" s="722"/>
      <c r="H390" s="740">
        <v>3000</v>
      </c>
    </row>
    <row r="391" spans="2:8">
      <c r="B391" s="720">
        <v>382</v>
      </c>
      <c r="C391" s="721"/>
      <c r="D391" s="728" t="s">
        <v>4201</v>
      </c>
      <c r="E391" s="684"/>
      <c r="F391" s="721"/>
      <c r="G391" s="722"/>
      <c r="H391" s="740">
        <v>3000</v>
      </c>
    </row>
    <row r="392" spans="2:8" ht="25.5">
      <c r="B392" s="720">
        <v>383</v>
      </c>
      <c r="C392" s="721"/>
      <c r="D392" s="728" t="s">
        <v>4554</v>
      </c>
      <c r="E392" s="684"/>
      <c r="F392" s="721"/>
      <c r="G392" s="722"/>
      <c r="H392" s="740">
        <v>7000</v>
      </c>
    </row>
    <row r="393" spans="2:8">
      <c r="B393" s="720">
        <v>384</v>
      </c>
      <c r="C393" s="721"/>
      <c r="D393" s="728" t="s">
        <v>4555</v>
      </c>
      <c r="E393" s="684"/>
      <c r="F393" s="721"/>
      <c r="G393" s="722"/>
      <c r="H393" s="740">
        <v>30000</v>
      </c>
    </row>
    <row r="394" spans="2:8" ht="25.5">
      <c r="B394" s="720">
        <v>385</v>
      </c>
      <c r="C394" s="721"/>
      <c r="D394" s="728" t="s">
        <v>4556</v>
      </c>
      <c r="E394" s="684"/>
      <c r="F394" s="721"/>
      <c r="G394" s="722"/>
      <c r="H394" s="739"/>
    </row>
    <row r="395" spans="2:8" ht="25.5">
      <c r="B395" s="720">
        <v>386</v>
      </c>
      <c r="C395" s="721"/>
      <c r="D395" s="728" t="s">
        <v>4202</v>
      </c>
      <c r="E395" s="684"/>
      <c r="F395" s="721"/>
      <c r="G395" s="722"/>
      <c r="H395" s="739"/>
    </row>
    <row r="396" spans="2:8" ht="25.5">
      <c r="B396" s="720">
        <v>387</v>
      </c>
      <c r="C396" s="721"/>
      <c r="D396" s="728" t="s">
        <v>4557</v>
      </c>
      <c r="E396" s="684"/>
      <c r="F396" s="721"/>
      <c r="G396" s="722"/>
      <c r="H396" s="739"/>
    </row>
    <row r="397" spans="2:8" ht="25.5">
      <c r="B397" s="720">
        <v>388</v>
      </c>
      <c r="C397" s="721"/>
      <c r="D397" s="728" t="s">
        <v>4558</v>
      </c>
      <c r="E397" s="684"/>
      <c r="F397" s="721"/>
      <c r="G397" s="722"/>
      <c r="H397" s="739"/>
    </row>
    <row r="398" spans="2:8" ht="25.5">
      <c r="B398" s="720">
        <v>389</v>
      </c>
      <c r="C398" s="721"/>
      <c r="D398" s="728" t="s">
        <v>4203</v>
      </c>
      <c r="E398" s="684"/>
      <c r="F398" s="721"/>
      <c r="G398" s="722"/>
      <c r="H398" s="740">
        <v>4000</v>
      </c>
    </row>
    <row r="399" spans="2:8" ht="25.5">
      <c r="B399" s="720">
        <v>390</v>
      </c>
      <c r="C399" s="721"/>
      <c r="D399" s="728" t="s">
        <v>4204</v>
      </c>
      <c r="E399" s="684"/>
      <c r="F399" s="721"/>
      <c r="G399" s="722"/>
      <c r="H399" s="740">
        <v>15000</v>
      </c>
    </row>
    <row r="400" spans="2:8" ht="25.5">
      <c r="B400" s="720">
        <v>391</v>
      </c>
      <c r="C400" s="721"/>
      <c r="D400" s="728" t="s">
        <v>4205</v>
      </c>
      <c r="E400" s="684"/>
      <c r="F400" s="721"/>
      <c r="G400" s="722"/>
      <c r="H400" s="740">
        <v>2500</v>
      </c>
    </row>
    <row r="401" spans="2:8" ht="25.5">
      <c r="B401" s="720">
        <v>392</v>
      </c>
      <c r="C401" s="721"/>
      <c r="D401" s="728" t="s">
        <v>4206</v>
      </c>
      <c r="E401" s="684"/>
      <c r="F401" s="721"/>
      <c r="G401" s="722"/>
      <c r="H401" s="740">
        <v>2500</v>
      </c>
    </row>
    <row r="402" spans="2:8" ht="25.5">
      <c r="B402" s="720">
        <v>393</v>
      </c>
      <c r="C402" s="721"/>
      <c r="D402" s="728" t="s">
        <v>4207</v>
      </c>
      <c r="E402" s="684"/>
      <c r="F402" s="721"/>
      <c r="G402" s="722"/>
      <c r="H402" s="740">
        <v>2500</v>
      </c>
    </row>
    <row r="403" spans="2:8" ht="25.5">
      <c r="B403" s="720">
        <v>394</v>
      </c>
      <c r="C403" s="721"/>
      <c r="D403" s="728" t="s">
        <v>4208</v>
      </c>
      <c r="E403" s="684"/>
      <c r="F403" s="721"/>
      <c r="G403" s="722"/>
      <c r="H403" s="740">
        <v>2500</v>
      </c>
    </row>
    <row r="404" spans="2:8" ht="25.5">
      <c r="B404" s="720">
        <v>395</v>
      </c>
      <c r="C404" s="721"/>
      <c r="D404" s="728" t="s">
        <v>4209</v>
      </c>
      <c r="E404" s="684"/>
      <c r="F404" s="721"/>
      <c r="G404" s="722"/>
      <c r="H404" s="740">
        <v>2500</v>
      </c>
    </row>
    <row r="405" spans="2:8" ht="25.5">
      <c r="B405" s="720">
        <v>396</v>
      </c>
      <c r="C405" s="721"/>
      <c r="D405" s="728" t="s">
        <v>4210</v>
      </c>
      <c r="E405" s="684"/>
      <c r="F405" s="721"/>
      <c r="G405" s="722"/>
      <c r="H405" s="740">
        <v>5000</v>
      </c>
    </row>
    <row r="406" spans="2:8" ht="25.5">
      <c r="B406" s="720">
        <v>397</v>
      </c>
      <c r="C406" s="721"/>
      <c r="D406" s="728" t="s">
        <v>4211</v>
      </c>
      <c r="E406" s="684"/>
      <c r="F406" s="721"/>
      <c r="G406" s="722"/>
      <c r="H406" s="740">
        <v>5000</v>
      </c>
    </row>
    <row r="407" spans="2:8" ht="25.5">
      <c r="B407" s="720">
        <v>398</v>
      </c>
      <c r="C407" s="721"/>
      <c r="D407" s="728" t="s">
        <v>4212</v>
      </c>
      <c r="E407" s="684"/>
      <c r="F407" s="721"/>
      <c r="G407" s="722"/>
      <c r="H407" s="740">
        <v>5000</v>
      </c>
    </row>
    <row r="408" spans="2:8" ht="25.5">
      <c r="B408" s="720">
        <v>399</v>
      </c>
      <c r="C408" s="721"/>
      <c r="D408" s="728" t="s">
        <v>4559</v>
      </c>
      <c r="E408" s="684"/>
      <c r="F408" s="721"/>
      <c r="G408" s="722"/>
      <c r="H408" s="740">
        <v>5000</v>
      </c>
    </row>
    <row r="409" spans="2:8" ht="25.5">
      <c r="B409" s="720">
        <v>400</v>
      </c>
      <c r="C409" s="721"/>
      <c r="D409" s="728" t="s">
        <v>4213</v>
      </c>
      <c r="E409" s="684"/>
      <c r="F409" s="721"/>
      <c r="G409" s="722"/>
      <c r="H409" s="740">
        <v>16000</v>
      </c>
    </row>
    <row r="410" spans="2:8" ht="25.5">
      <c r="B410" s="720">
        <v>401</v>
      </c>
      <c r="C410" s="721"/>
      <c r="D410" s="728" t="s">
        <v>4214</v>
      </c>
      <c r="E410" s="684"/>
      <c r="F410" s="721"/>
      <c r="G410" s="722"/>
      <c r="H410" s="740">
        <v>16000</v>
      </c>
    </row>
    <row r="411" spans="2:8" ht="25.5">
      <c r="B411" s="720">
        <v>402</v>
      </c>
      <c r="C411" s="721"/>
      <c r="D411" s="728" t="s">
        <v>4215</v>
      </c>
      <c r="E411" s="684"/>
      <c r="F411" s="721"/>
      <c r="G411" s="722"/>
      <c r="H411" s="740">
        <v>4000</v>
      </c>
    </row>
    <row r="412" spans="2:8" ht="25.5">
      <c r="B412" s="720">
        <v>403</v>
      </c>
      <c r="C412" s="721"/>
      <c r="D412" s="728" t="s">
        <v>4216</v>
      </c>
      <c r="E412" s="684"/>
      <c r="F412" s="721"/>
      <c r="G412" s="722"/>
      <c r="H412" s="740">
        <v>23000</v>
      </c>
    </row>
    <row r="413" spans="2:8" ht="25.5">
      <c r="B413" s="720">
        <v>404</v>
      </c>
      <c r="C413" s="721"/>
      <c r="D413" s="728" t="s">
        <v>4560</v>
      </c>
      <c r="E413" s="684"/>
      <c r="F413" s="721"/>
      <c r="G413" s="722"/>
      <c r="H413" s="740">
        <v>9000</v>
      </c>
    </row>
    <row r="414" spans="2:8" ht="25.5">
      <c r="B414" s="720">
        <v>405</v>
      </c>
      <c r="C414" s="721"/>
      <c r="D414" s="728" t="s">
        <v>4217</v>
      </c>
      <c r="E414" s="684"/>
      <c r="F414" s="721"/>
      <c r="G414" s="722"/>
      <c r="H414" s="740">
        <v>2500</v>
      </c>
    </row>
    <row r="415" spans="2:8" ht="25.5">
      <c r="B415" s="720">
        <v>406</v>
      </c>
      <c r="C415" s="721"/>
      <c r="D415" s="728" t="s">
        <v>4218</v>
      </c>
      <c r="E415" s="684"/>
      <c r="F415" s="721"/>
      <c r="G415" s="722"/>
      <c r="H415" s="740">
        <v>2500</v>
      </c>
    </row>
    <row r="416" spans="2:8" ht="25.5">
      <c r="B416" s="720">
        <v>407</v>
      </c>
      <c r="C416" s="721"/>
      <c r="D416" s="728" t="s">
        <v>4219</v>
      </c>
      <c r="E416" s="684"/>
      <c r="F416" s="721"/>
      <c r="G416" s="722"/>
      <c r="H416" s="740">
        <v>2500</v>
      </c>
    </row>
    <row r="417" spans="2:8" ht="25.5">
      <c r="B417" s="720">
        <v>408</v>
      </c>
      <c r="C417" s="721"/>
      <c r="D417" s="728" t="s">
        <v>4220</v>
      </c>
      <c r="E417" s="684"/>
      <c r="F417" s="721"/>
      <c r="G417" s="722"/>
      <c r="H417" s="740">
        <v>5000</v>
      </c>
    </row>
    <row r="418" spans="2:8" ht="25.5">
      <c r="B418" s="720">
        <v>409</v>
      </c>
      <c r="C418" s="721"/>
      <c r="D418" s="728" t="s">
        <v>4696</v>
      </c>
      <c r="E418" s="684"/>
      <c r="F418" s="721"/>
      <c r="G418" s="722"/>
      <c r="H418" s="740">
        <v>13000</v>
      </c>
    </row>
    <row r="419" spans="2:8" ht="25.5">
      <c r="B419" s="720">
        <v>410</v>
      </c>
      <c r="C419" s="721"/>
      <c r="D419" s="728" t="s">
        <v>4221</v>
      </c>
      <c r="E419" s="684"/>
      <c r="F419" s="721"/>
      <c r="G419" s="722"/>
      <c r="H419" s="740">
        <v>8000</v>
      </c>
    </row>
    <row r="420" spans="2:8" ht="25.5">
      <c r="B420" s="720">
        <v>411</v>
      </c>
      <c r="C420" s="721"/>
      <c r="D420" s="728" t="s">
        <v>4222</v>
      </c>
      <c r="E420" s="684"/>
      <c r="F420" s="721"/>
      <c r="G420" s="722"/>
      <c r="H420" s="740">
        <v>8000</v>
      </c>
    </row>
    <row r="421" spans="2:8" ht="25.5">
      <c r="B421" s="720">
        <v>412</v>
      </c>
      <c r="C421" s="721"/>
      <c r="D421" s="728" t="s">
        <v>4561</v>
      </c>
      <c r="E421" s="684"/>
      <c r="F421" s="721"/>
      <c r="G421" s="722"/>
      <c r="H421" s="740">
        <v>5000</v>
      </c>
    </row>
    <row r="422" spans="2:8" ht="25.5">
      <c r="B422" s="720">
        <v>413</v>
      </c>
      <c r="C422" s="721"/>
      <c r="D422" s="728" t="s">
        <v>4562</v>
      </c>
      <c r="E422" s="684"/>
      <c r="F422" s="721"/>
      <c r="G422" s="722"/>
      <c r="H422" s="740">
        <v>50000</v>
      </c>
    </row>
    <row r="423" spans="2:8" ht="25.5">
      <c r="B423" s="720">
        <v>414</v>
      </c>
      <c r="C423" s="721"/>
      <c r="D423" s="728" t="s">
        <v>4563</v>
      </c>
      <c r="E423" s="684"/>
      <c r="F423" s="721"/>
      <c r="G423" s="722"/>
      <c r="H423" s="740">
        <v>6000</v>
      </c>
    </row>
    <row r="424" spans="2:8" ht="25.5">
      <c r="B424" s="720">
        <v>415</v>
      </c>
      <c r="C424" s="721"/>
      <c r="D424" s="728" t="s">
        <v>4223</v>
      </c>
      <c r="E424" s="684"/>
      <c r="F424" s="721"/>
      <c r="G424" s="722"/>
      <c r="H424" s="740">
        <v>5000</v>
      </c>
    </row>
    <row r="425" spans="2:8" ht="25.5">
      <c r="B425" s="720">
        <v>416</v>
      </c>
      <c r="C425" s="721"/>
      <c r="D425" s="728" t="s">
        <v>4224</v>
      </c>
      <c r="E425" s="684"/>
      <c r="F425" s="721"/>
      <c r="G425" s="722"/>
      <c r="H425" s="739"/>
    </row>
    <row r="426" spans="2:8" ht="25.5">
      <c r="B426" s="720">
        <v>417</v>
      </c>
      <c r="C426" s="721"/>
      <c r="D426" s="728" t="s">
        <v>4225</v>
      </c>
      <c r="E426" s="684"/>
      <c r="F426" s="721"/>
      <c r="G426" s="722"/>
      <c r="H426" s="741">
        <v>12000</v>
      </c>
    </row>
    <row r="427" spans="2:8" ht="25.5">
      <c r="B427" s="720">
        <v>418</v>
      </c>
      <c r="C427" s="721"/>
      <c r="D427" s="728" t="s">
        <v>4226</v>
      </c>
      <c r="E427" s="684"/>
      <c r="F427" s="721"/>
      <c r="G427" s="722"/>
      <c r="H427" s="740">
        <v>18000</v>
      </c>
    </row>
    <row r="428" spans="2:8" ht="25.5">
      <c r="B428" s="720">
        <v>419</v>
      </c>
      <c r="C428" s="721"/>
      <c r="D428" s="728" t="s">
        <v>4227</v>
      </c>
      <c r="E428" s="684"/>
      <c r="F428" s="721"/>
      <c r="G428" s="722"/>
      <c r="H428" s="739"/>
    </row>
    <row r="429" spans="2:8" ht="25.5">
      <c r="B429" s="720">
        <v>420</v>
      </c>
      <c r="C429" s="721"/>
      <c r="D429" s="728" t="s">
        <v>4228</v>
      </c>
      <c r="E429" s="684"/>
      <c r="F429" s="721"/>
      <c r="G429" s="722"/>
      <c r="H429" s="740">
        <v>16000</v>
      </c>
    </row>
    <row r="430" spans="2:8" ht="25.5">
      <c r="B430" s="720">
        <v>421</v>
      </c>
      <c r="C430" s="721"/>
      <c r="D430" s="728" t="s">
        <v>4229</v>
      </c>
      <c r="E430" s="684"/>
      <c r="F430" s="721"/>
      <c r="G430" s="722"/>
      <c r="H430" s="740">
        <v>8000</v>
      </c>
    </row>
    <row r="431" spans="2:8" ht="25.5">
      <c r="B431" s="720">
        <v>422</v>
      </c>
      <c r="C431" s="721"/>
      <c r="D431" s="728" t="s">
        <v>4564</v>
      </c>
      <c r="E431" s="684"/>
      <c r="F431" s="721"/>
      <c r="G431" s="722"/>
      <c r="H431" s="740">
        <v>8000</v>
      </c>
    </row>
    <row r="432" spans="2:8" ht="25.5">
      <c r="B432" s="720">
        <v>423</v>
      </c>
      <c r="C432" s="721"/>
      <c r="D432" s="728" t="s">
        <v>4565</v>
      </c>
      <c r="E432" s="684"/>
      <c r="F432" s="721"/>
      <c r="G432" s="722"/>
      <c r="H432" s="740">
        <v>8000</v>
      </c>
    </row>
    <row r="433" spans="2:8" ht="38.25">
      <c r="B433" s="720">
        <v>424</v>
      </c>
      <c r="C433" s="721"/>
      <c r="D433" s="728" t="s">
        <v>4230</v>
      </c>
      <c r="E433" s="684"/>
      <c r="F433" s="721"/>
      <c r="G433" s="722"/>
      <c r="H433" s="740">
        <v>1500</v>
      </c>
    </row>
    <row r="434" spans="2:8" ht="38.25">
      <c r="B434" s="720">
        <v>425</v>
      </c>
      <c r="C434" s="721"/>
      <c r="D434" s="728" t="s">
        <v>4566</v>
      </c>
      <c r="E434" s="684"/>
      <c r="F434" s="721"/>
      <c r="G434" s="722"/>
      <c r="H434" s="740">
        <v>1500</v>
      </c>
    </row>
    <row r="435" spans="2:8" ht="38.25">
      <c r="B435" s="720">
        <v>426</v>
      </c>
      <c r="C435" s="721"/>
      <c r="D435" s="728" t="s">
        <v>4567</v>
      </c>
      <c r="E435" s="684"/>
      <c r="F435" s="721"/>
      <c r="G435" s="722"/>
      <c r="H435" s="740">
        <v>1500</v>
      </c>
    </row>
    <row r="436" spans="2:8" ht="38.25">
      <c r="B436" s="720">
        <v>427</v>
      </c>
      <c r="C436" s="721"/>
      <c r="D436" s="728" t="s">
        <v>4697</v>
      </c>
      <c r="E436" s="684"/>
      <c r="F436" s="721"/>
      <c r="G436" s="722"/>
      <c r="H436" s="740">
        <v>1500</v>
      </c>
    </row>
    <row r="437" spans="2:8" ht="38.25">
      <c r="B437" s="720">
        <v>428</v>
      </c>
      <c r="C437" s="721"/>
      <c r="D437" s="728" t="s">
        <v>4568</v>
      </c>
      <c r="E437" s="684"/>
      <c r="F437" s="721"/>
      <c r="G437" s="722"/>
      <c r="H437" s="740">
        <v>2500</v>
      </c>
    </row>
    <row r="438" spans="2:8" ht="38.25">
      <c r="B438" s="720">
        <v>429</v>
      </c>
      <c r="C438" s="721"/>
      <c r="D438" s="728" t="s">
        <v>4569</v>
      </c>
      <c r="E438" s="684"/>
      <c r="F438" s="721"/>
      <c r="G438" s="722"/>
      <c r="H438" s="740">
        <v>2500</v>
      </c>
    </row>
    <row r="439" spans="2:8" ht="38.25">
      <c r="B439" s="720">
        <v>430</v>
      </c>
      <c r="C439" s="721"/>
      <c r="D439" s="728" t="s">
        <v>4570</v>
      </c>
      <c r="E439" s="684"/>
      <c r="F439" s="721"/>
      <c r="G439" s="722"/>
      <c r="H439" s="740">
        <v>6000</v>
      </c>
    </row>
    <row r="440" spans="2:8" ht="38.25">
      <c r="B440" s="720">
        <v>431</v>
      </c>
      <c r="C440" s="721"/>
      <c r="D440" s="728" t="s">
        <v>4231</v>
      </c>
      <c r="E440" s="684"/>
      <c r="F440" s="721"/>
      <c r="G440" s="722"/>
      <c r="H440" s="740">
        <v>2500</v>
      </c>
    </row>
    <row r="441" spans="2:8" ht="25.5">
      <c r="B441" s="720">
        <v>432</v>
      </c>
      <c r="C441" s="721"/>
      <c r="D441" s="728" t="s">
        <v>4571</v>
      </c>
      <c r="E441" s="684"/>
      <c r="F441" s="721"/>
      <c r="G441" s="722"/>
      <c r="H441" s="740">
        <v>10000</v>
      </c>
    </row>
    <row r="442" spans="2:8" ht="38.25">
      <c r="B442" s="720">
        <v>433</v>
      </c>
      <c r="C442" s="721"/>
      <c r="D442" s="728" t="s">
        <v>4232</v>
      </c>
      <c r="E442" s="684"/>
      <c r="F442" s="721"/>
      <c r="G442" s="722"/>
      <c r="H442" s="739" t="s">
        <v>4233</v>
      </c>
    </row>
    <row r="443" spans="2:8" ht="38.25">
      <c r="B443" s="720">
        <v>434</v>
      </c>
      <c r="C443" s="721"/>
      <c r="D443" s="728" t="s">
        <v>4234</v>
      </c>
      <c r="E443" s="684"/>
      <c r="F443" s="721"/>
      <c r="G443" s="722"/>
      <c r="H443" s="740">
        <v>5000</v>
      </c>
    </row>
    <row r="444" spans="2:8" ht="25.5">
      <c r="B444" s="720">
        <v>435</v>
      </c>
      <c r="C444" s="721"/>
      <c r="D444" s="728" t="s">
        <v>4235</v>
      </c>
      <c r="E444" s="684"/>
      <c r="F444" s="721"/>
      <c r="G444" s="722"/>
      <c r="H444" s="740">
        <v>3000</v>
      </c>
    </row>
    <row r="445" spans="2:8" ht="25.5">
      <c r="B445" s="720">
        <v>436</v>
      </c>
      <c r="C445" s="721"/>
      <c r="D445" s="728" t="s">
        <v>4572</v>
      </c>
      <c r="E445" s="684"/>
      <c r="F445" s="721"/>
      <c r="G445" s="722"/>
      <c r="H445" s="740">
        <v>4000</v>
      </c>
    </row>
    <row r="446" spans="2:8" ht="25.5">
      <c r="B446" s="720">
        <v>437</v>
      </c>
      <c r="C446" s="721"/>
      <c r="D446" s="728" t="s">
        <v>4573</v>
      </c>
      <c r="E446" s="684"/>
      <c r="F446" s="721"/>
      <c r="G446" s="722"/>
      <c r="H446" s="740">
        <v>4000</v>
      </c>
    </row>
    <row r="447" spans="2:8" ht="25.5">
      <c r="B447" s="720">
        <v>438</v>
      </c>
      <c r="C447" s="721"/>
      <c r="D447" s="728" t="s">
        <v>4574</v>
      </c>
      <c r="E447" s="684"/>
      <c r="F447" s="721"/>
      <c r="G447" s="722"/>
      <c r="H447" s="740">
        <v>4000</v>
      </c>
    </row>
    <row r="448" spans="2:8" ht="25.5">
      <c r="B448" s="720">
        <v>439</v>
      </c>
      <c r="C448" s="721"/>
      <c r="D448" s="728" t="s">
        <v>4236</v>
      </c>
      <c r="E448" s="684"/>
      <c r="F448" s="721"/>
      <c r="G448" s="722"/>
      <c r="H448" s="740">
        <v>40000</v>
      </c>
    </row>
    <row r="449" spans="2:8" ht="25.5">
      <c r="B449" s="720">
        <v>440</v>
      </c>
      <c r="C449" s="721"/>
      <c r="D449" s="728" t="s">
        <v>4237</v>
      </c>
      <c r="E449" s="684"/>
      <c r="F449" s="721"/>
      <c r="G449" s="722"/>
      <c r="H449" s="740">
        <v>40000</v>
      </c>
    </row>
    <row r="450" spans="2:8" ht="25.5">
      <c r="B450" s="720">
        <v>441</v>
      </c>
      <c r="C450" s="721"/>
      <c r="D450" s="728" t="s">
        <v>4238</v>
      </c>
      <c r="E450" s="684"/>
      <c r="F450" s="721"/>
      <c r="G450" s="722"/>
      <c r="H450" s="740">
        <v>3000</v>
      </c>
    </row>
    <row r="451" spans="2:8" ht="25.5">
      <c r="B451" s="720">
        <v>442</v>
      </c>
      <c r="C451" s="721"/>
      <c r="D451" s="728" t="s">
        <v>4239</v>
      </c>
      <c r="E451" s="684"/>
      <c r="F451" s="721"/>
      <c r="G451" s="722"/>
      <c r="H451" s="740">
        <v>6000</v>
      </c>
    </row>
    <row r="452" spans="2:8" ht="25.5">
      <c r="B452" s="720">
        <v>443</v>
      </c>
      <c r="C452" s="721"/>
      <c r="D452" s="728" t="s">
        <v>4240</v>
      </c>
      <c r="E452" s="684"/>
      <c r="F452" s="721"/>
      <c r="G452" s="722"/>
      <c r="H452" s="740">
        <v>8000</v>
      </c>
    </row>
    <row r="453" spans="2:8" ht="38.25">
      <c r="B453" s="720">
        <v>444</v>
      </c>
      <c r="C453" s="721"/>
      <c r="D453" s="728" t="s">
        <v>4241</v>
      </c>
      <c r="E453" s="684"/>
      <c r="F453" s="721"/>
      <c r="G453" s="722"/>
      <c r="H453" s="740">
        <v>6000</v>
      </c>
    </row>
    <row r="454" spans="2:8" ht="38.25">
      <c r="B454" s="720">
        <v>445</v>
      </c>
      <c r="C454" s="721"/>
      <c r="D454" s="728" t="s">
        <v>4575</v>
      </c>
      <c r="E454" s="684"/>
      <c r="F454" s="721"/>
      <c r="G454" s="722"/>
      <c r="H454" s="740">
        <v>6000</v>
      </c>
    </row>
    <row r="455" spans="2:8" ht="25.5">
      <c r="B455" s="720">
        <v>446</v>
      </c>
      <c r="C455" s="721"/>
      <c r="D455" s="728" t="s">
        <v>4242</v>
      </c>
      <c r="E455" s="684"/>
      <c r="F455" s="721"/>
      <c r="G455" s="722"/>
      <c r="H455" s="740">
        <v>2000</v>
      </c>
    </row>
    <row r="456" spans="2:8" ht="25.5">
      <c r="B456" s="720">
        <v>447</v>
      </c>
      <c r="C456" s="721"/>
      <c r="D456" s="728" t="s">
        <v>4243</v>
      </c>
      <c r="E456" s="684"/>
      <c r="F456" s="721"/>
      <c r="G456" s="722"/>
      <c r="H456" s="740">
        <v>1000</v>
      </c>
    </row>
    <row r="457" spans="2:8">
      <c r="B457" s="720">
        <v>448</v>
      </c>
      <c r="C457" s="721"/>
      <c r="D457" s="728" t="s">
        <v>4244</v>
      </c>
      <c r="E457" s="684"/>
      <c r="F457" s="721"/>
      <c r="G457" s="722"/>
      <c r="H457" s="740">
        <v>1500</v>
      </c>
    </row>
    <row r="458" spans="2:8">
      <c r="B458" s="720">
        <v>449</v>
      </c>
      <c r="C458" s="721"/>
      <c r="D458" s="728" t="s">
        <v>4576</v>
      </c>
      <c r="E458" s="684"/>
      <c r="F458" s="721"/>
      <c r="G458" s="722"/>
      <c r="H458" s="740">
        <v>8000</v>
      </c>
    </row>
    <row r="459" spans="2:8" ht="38.25">
      <c r="B459" s="720">
        <v>450</v>
      </c>
      <c r="C459" s="721"/>
      <c r="D459" s="728" t="s">
        <v>4245</v>
      </c>
      <c r="E459" s="684"/>
      <c r="F459" s="721"/>
      <c r="G459" s="722"/>
      <c r="H459" s="740">
        <v>1500</v>
      </c>
    </row>
    <row r="460" spans="2:8" ht="38.25">
      <c r="B460" s="720">
        <v>451</v>
      </c>
      <c r="C460" s="721"/>
      <c r="D460" s="728" t="s">
        <v>4246</v>
      </c>
      <c r="E460" s="684"/>
      <c r="F460" s="721"/>
      <c r="G460" s="722"/>
      <c r="H460" s="740">
        <v>1500</v>
      </c>
    </row>
    <row r="461" spans="2:8" ht="25.5">
      <c r="B461" s="720">
        <v>452</v>
      </c>
      <c r="C461" s="721"/>
      <c r="D461" s="728" t="s">
        <v>4577</v>
      </c>
      <c r="E461" s="684"/>
      <c r="F461" s="721"/>
      <c r="G461" s="722"/>
      <c r="H461" s="740">
        <v>1500</v>
      </c>
    </row>
    <row r="462" spans="2:8" ht="25.5">
      <c r="B462" s="720">
        <v>453</v>
      </c>
      <c r="C462" s="721"/>
      <c r="D462" s="728" t="s">
        <v>4247</v>
      </c>
      <c r="E462" s="684"/>
      <c r="F462" s="721"/>
      <c r="G462" s="722"/>
      <c r="H462" s="740">
        <v>8000</v>
      </c>
    </row>
    <row r="463" spans="2:8" ht="38.25">
      <c r="B463" s="720">
        <v>454</v>
      </c>
      <c r="C463" s="721"/>
      <c r="D463" s="728" t="s">
        <v>4248</v>
      </c>
      <c r="E463" s="684"/>
      <c r="F463" s="721"/>
      <c r="G463" s="722"/>
      <c r="H463" s="740">
        <v>4000</v>
      </c>
    </row>
    <row r="464" spans="2:8" ht="38.25">
      <c r="B464" s="720">
        <v>455</v>
      </c>
      <c r="C464" s="721"/>
      <c r="D464" s="728" t="s">
        <v>4249</v>
      </c>
      <c r="E464" s="684"/>
      <c r="F464" s="721"/>
      <c r="G464" s="722"/>
      <c r="H464" s="740">
        <v>2000</v>
      </c>
    </row>
    <row r="465" spans="2:8" ht="25.5">
      <c r="B465" s="720">
        <v>456</v>
      </c>
      <c r="C465" s="721"/>
      <c r="D465" s="728" t="s">
        <v>4250</v>
      </c>
      <c r="E465" s="684"/>
      <c r="F465" s="721"/>
      <c r="G465" s="722"/>
      <c r="H465" s="740">
        <v>4000</v>
      </c>
    </row>
    <row r="466" spans="2:8" ht="25.5">
      <c r="B466" s="720">
        <v>457</v>
      </c>
      <c r="C466" s="721"/>
      <c r="D466" s="728" t="s">
        <v>4251</v>
      </c>
      <c r="E466" s="684"/>
      <c r="F466" s="721"/>
      <c r="G466" s="722"/>
      <c r="H466" s="740">
        <v>2000</v>
      </c>
    </row>
    <row r="467" spans="2:8">
      <c r="B467" s="720">
        <v>458</v>
      </c>
      <c r="C467" s="721"/>
      <c r="D467" s="728" t="s">
        <v>4578</v>
      </c>
      <c r="E467" s="684"/>
      <c r="F467" s="721"/>
      <c r="G467" s="722"/>
      <c r="H467" s="739"/>
    </row>
    <row r="468" spans="2:8" ht="38.25">
      <c r="B468" s="720">
        <v>459</v>
      </c>
      <c r="C468" s="721"/>
      <c r="D468" s="728" t="s">
        <v>4579</v>
      </c>
      <c r="E468" s="684"/>
      <c r="F468" s="721"/>
      <c r="G468" s="722"/>
      <c r="H468" s="740">
        <v>2000</v>
      </c>
    </row>
    <row r="469" spans="2:8" ht="25.5">
      <c r="B469" s="720">
        <v>460</v>
      </c>
      <c r="C469" s="721"/>
      <c r="D469" s="728" t="s">
        <v>4252</v>
      </c>
      <c r="E469" s="684"/>
      <c r="F469" s="721"/>
      <c r="G469" s="722"/>
      <c r="H469" s="740">
        <v>7000</v>
      </c>
    </row>
    <row r="470" spans="2:8" ht="25.5">
      <c r="B470" s="720">
        <v>461</v>
      </c>
      <c r="C470" s="721"/>
      <c r="D470" s="728" t="s">
        <v>4580</v>
      </c>
      <c r="E470" s="684"/>
      <c r="F470" s="721"/>
      <c r="G470" s="722"/>
      <c r="H470" s="740">
        <v>20000</v>
      </c>
    </row>
    <row r="471" spans="2:8" ht="25.5">
      <c r="B471" s="720">
        <v>462</v>
      </c>
      <c r="C471" s="721"/>
      <c r="D471" s="728" t="s">
        <v>4253</v>
      </c>
      <c r="E471" s="684"/>
      <c r="F471" s="721"/>
      <c r="G471" s="722"/>
      <c r="H471" s="740">
        <v>20000</v>
      </c>
    </row>
    <row r="472" spans="2:8" ht="25.5">
      <c r="B472" s="720">
        <v>463</v>
      </c>
      <c r="C472" s="721"/>
      <c r="D472" s="728" t="s">
        <v>4581</v>
      </c>
      <c r="E472" s="684"/>
      <c r="F472" s="721"/>
      <c r="G472" s="722"/>
      <c r="H472" s="740">
        <v>20000</v>
      </c>
    </row>
    <row r="473" spans="2:8" ht="25.5">
      <c r="B473" s="720">
        <v>464</v>
      </c>
      <c r="C473" s="721"/>
      <c r="D473" s="728" t="s">
        <v>4254</v>
      </c>
      <c r="E473" s="684"/>
      <c r="F473" s="721"/>
      <c r="G473" s="722"/>
      <c r="H473" s="740">
        <v>20000</v>
      </c>
    </row>
    <row r="474" spans="2:8" ht="25.5">
      <c r="B474" s="720">
        <v>465</v>
      </c>
      <c r="C474" s="721"/>
      <c r="D474" s="728" t="s">
        <v>4582</v>
      </c>
      <c r="E474" s="684"/>
      <c r="F474" s="721"/>
      <c r="G474" s="722"/>
      <c r="H474" s="740">
        <v>20000</v>
      </c>
    </row>
    <row r="475" spans="2:8" ht="25.5">
      <c r="B475" s="720">
        <v>466</v>
      </c>
      <c r="C475" s="721"/>
      <c r="D475" s="728" t="s">
        <v>4255</v>
      </c>
      <c r="E475" s="684"/>
      <c r="F475" s="721"/>
      <c r="G475" s="722"/>
      <c r="H475" s="740">
        <v>4000</v>
      </c>
    </row>
    <row r="476" spans="2:8" ht="25.5">
      <c r="B476" s="720">
        <v>467</v>
      </c>
      <c r="C476" s="721"/>
      <c r="D476" s="728" t="s">
        <v>4256</v>
      </c>
      <c r="E476" s="684"/>
      <c r="F476" s="721"/>
      <c r="G476" s="722"/>
      <c r="H476" s="740">
        <v>6000</v>
      </c>
    </row>
    <row r="477" spans="2:8" ht="25.5">
      <c r="B477" s="720">
        <v>468</v>
      </c>
      <c r="C477" s="721"/>
      <c r="D477" s="728" t="s">
        <v>4257</v>
      </c>
      <c r="E477" s="684"/>
      <c r="F477" s="721"/>
      <c r="G477" s="722"/>
      <c r="H477" s="740">
        <v>6000</v>
      </c>
    </row>
    <row r="478" spans="2:8">
      <c r="B478" s="720">
        <v>469</v>
      </c>
      <c r="C478" s="721"/>
      <c r="D478" s="728" t="s">
        <v>4258</v>
      </c>
      <c r="E478" s="684"/>
      <c r="F478" s="721"/>
      <c r="G478" s="722"/>
      <c r="H478" s="739"/>
    </row>
    <row r="479" spans="2:8" ht="25.5">
      <c r="B479" s="720">
        <v>470</v>
      </c>
      <c r="C479" s="721"/>
      <c r="D479" s="728" t="s">
        <v>4583</v>
      </c>
      <c r="E479" s="684"/>
      <c r="F479" s="721"/>
      <c r="G479" s="722"/>
      <c r="H479" s="740">
        <v>300</v>
      </c>
    </row>
    <row r="480" spans="2:8" ht="25.5">
      <c r="B480" s="720">
        <v>471</v>
      </c>
      <c r="C480" s="721"/>
      <c r="D480" s="728" t="s">
        <v>4584</v>
      </c>
      <c r="E480" s="684"/>
      <c r="F480" s="721"/>
      <c r="G480" s="722"/>
      <c r="H480" s="740">
        <v>300</v>
      </c>
    </row>
    <row r="481" spans="2:8" ht="25.5">
      <c r="B481" s="720">
        <v>472</v>
      </c>
      <c r="C481" s="721"/>
      <c r="D481" s="728" t="s">
        <v>4259</v>
      </c>
      <c r="E481" s="684"/>
      <c r="F481" s="721"/>
      <c r="G481" s="722"/>
      <c r="H481" s="740">
        <v>300</v>
      </c>
    </row>
    <row r="482" spans="2:8" ht="25.5">
      <c r="B482" s="720">
        <v>473</v>
      </c>
      <c r="C482" s="721"/>
      <c r="D482" s="728" t="s">
        <v>4585</v>
      </c>
      <c r="E482" s="684"/>
      <c r="F482" s="721"/>
      <c r="G482" s="722"/>
      <c r="H482" s="740">
        <v>300</v>
      </c>
    </row>
    <row r="483" spans="2:8" ht="25.5">
      <c r="B483" s="720">
        <v>474</v>
      </c>
      <c r="C483" s="721"/>
      <c r="D483" s="728" t="s">
        <v>4260</v>
      </c>
      <c r="E483" s="684"/>
      <c r="F483" s="721"/>
      <c r="G483" s="722"/>
      <c r="H483" s="740">
        <v>40000</v>
      </c>
    </row>
    <row r="484" spans="2:8" ht="25.5">
      <c r="B484" s="720">
        <v>475</v>
      </c>
      <c r="C484" s="721"/>
      <c r="D484" s="728" t="s">
        <v>4261</v>
      </c>
      <c r="E484" s="684"/>
      <c r="F484" s="721"/>
      <c r="G484" s="722"/>
      <c r="H484" s="740">
        <v>4000</v>
      </c>
    </row>
    <row r="485" spans="2:8" ht="25.5">
      <c r="B485" s="720">
        <v>476</v>
      </c>
      <c r="C485" s="721"/>
      <c r="D485" s="728" t="s">
        <v>4586</v>
      </c>
      <c r="E485" s="684"/>
      <c r="F485" s="721"/>
      <c r="G485" s="722"/>
      <c r="H485" s="740">
        <v>4000</v>
      </c>
    </row>
    <row r="486" spans="2:8" ht="38.25">
      <c r="B486" s="720">
        <v>477</v>
      </c>
      <c r="C486" s="721"/>
      <c r="D486" s="728" t="s">
        <v>4587</v>
      </c>
      <c r="E486" s="684"/>
      <c r="F486" s="721"/>
      <c r="G486" s="722"/>
      <c r="H486" s="740">
        <v>35000</v>
      </c>
    </row>
    <row r="487" spans="2:8" ht="25.5">
      <c r="B487" s="720">
        <v>478</v>
      </c>
      <c r="C487" s="721"/>
      <c r="D487" s="728" t="s">
        <v>4262</v>
      </c>
      <c r="E487" s="684"/>
      <c r="F487" s="721"/>
      <c r="G487" s="722"/>
      <c r="H487" s="740">
        <v>15000</v>
      </c>
    </row>
    <row r="488" spans="2:8" ht="25.5">
      <c r="B488" s="720">
        <v>479</v>
      </c>
      <c r="C488" s="721"/>
      <c r="D488" s="728" t="s">
        <v>4263</v>
      </c>
      <c r="E488" s="684"/>
      <c r="F488" s="721"/>
      <c r="G488" s="722"/>
      <c r="H488" s="740">
        <v>15000</v>
      </c>
    </row>
    <row r="489" spans="2:8" ht="25.5">
      <c r="B489" s="720">
        <v>480</v>
      </c>
      <c r="C489" s="721"/>
      <c r="D489" s="728" t="s">
        <v>4264</v>
      </c>
      <c r="E489" s="684"/>
      <c r="F489" s="721"/>
      <c r="G489" s="722"/>
      <c r="H489" s="740">
        <v>13000</v>
      </c>
    </row>
    <row r="490" spans="2:8" ht="25.5">
      <c r="B490" s="720">
        <v>481</v>
      </c>
      <c r="C490" s="721"/>
      <c r="D490" s="728" t="s">
        <v>4265</v>
      </c>
      <c r="E490" s="684"/>
      <c r="F490" s="721"/>
      <c r="G490" s="722"/>
      <c r="H490" s="740">
        <v>25000</v>
      </c>
    </row>
    <row r="491" spans="2:8" ht="25.5">
      <c r="B491" s="720">
        <v>482</v>
      </c>
      <c r="C491" s="721"/>
      <c r="D491" s="728" t="s">
        <v>4266</v>
      </c>
      <c r="E491" s="684"/>
      <c r="F491" s="721"/>
      <c r="G491" s="722"/>
      <c r="H491" s="740">
        <v>35000</v>
      </c>
    </row>
    <row r="492" spans="2:8" ht="25.5">
      <c r="B492" s="720">
        <v>483</v>
      </c>
      <c r="C492" s="721"/>
      <c r="D492" s="728" t="s">
        <v>4267</v>
      </c>
      <c r="E492" s="684"/>
      <c r="F492" s="721"/>
      <c r="G492" s="722"/>
      <c r="H492" s="740">
        <v>10000</v>
      </c>
    </row>
    <row r="493" spans="2:8" ht="25.5">
      <c r="B493" s="720">
        <v>484</v>
      </c>
      <c r="C493" s="721"/>
      <c r="D493" s="728" t="s">
        <v>4268</v>
      </c>
      <c r="E493" s="684"/>
      <c r="F493" s="721"/>
      <c r="G493" s="722"/>
      <c r="H493" s="739" t="s">
        <v>4269</v>
      </c>
    </row>
    <row r="494" spans="2:8" ht="25.5">
      <c r="B494" s="720">
        <v>485</v>
      </c>
      <c r="C494" s="721"/>
      <c r="D494" s="728" t="s">
        <v>4270</v>
      </c>
      <c r="E494" s="684"/>
      <c r="F494" s="721"/>
      <c r="G494" s="722"/>
      <c r="H494" s="740">
        <v>16000</v>
      </c>
    </row>
    <row r="495" spans="2:8" ht="25.5">
      <c r="B495" s="720">
        <v>486</v>
      </c>
      <c r="C495" s="721"/>
      <c r="D495" s="728" t="s">
        <v>4271</v>
      </c>
      <c r="E495" s="684"/>
      <c r="F495" s="721"/>
      <c r="G495" s="722"/>
      <c r="H495" s="740">
        <v>12000</v>
      </c>
    </row>
    <row r="496" spans="2:8" ht="25.5">
      <c r="B496" s="720">
        <v>487</v>
      </c>
      <c r="C496" s="721"/>
      <c r="D496" s="728" t="s">
        <v>4272</v>
      </c>
      <c r="E496" s="684"/>
      <c r="F496" s="721"/>
      <c r="G496" s="722"/>
      <c r="H496" s="740">
        <v>5000</v>
      </c>
    </row>
    <row r="497" spans="2:8" ht="25.5">
      <c r="B497" s="720">
        <v>488</v>
      </c>
      <c r="C497" s="721"/>
      <c r="D497" s="728" t="s">
        <v>4273</v>
      </c>
      <c r="E497" s="684"/>
      <c r="F497" s="721"/>
      <c r="G497" s="722"/>
      <c r="H497" s="740">
        <v>15000</v>
      </c>
    </row>
    <row r="498" spans="2:8" ht="25.5">
      <c r="B498" s="720">
        <v>489</v>
      </c>
      <c r="C498" s="721"/>
      <c r="D498" s="728" t="s">
        <v>4588</v>
      </c>
      <c r="E498" s="684"/>
      <c r="F498" s="721"/>
      <c r="G498" s="722"/>
      <c r="H498" s="740">
        <v>10000</v>
      </c>
    </row>
    <row r="499" spans="2:8" ht="25.5">
      <c r="B499" s="720">
        <v>490</v>
      </c>
      <c r="C499" s="721"/>
      <c r="D499" s="728" t="s">
        <v>4589</v>
      </c>
      <c r="E499" s="684"/>
      <c r="F499" s="721"/>
      <c r="G499" s="722"/>
      <c r="H499" s="740">
        <v>7000</v>
      </c>
    </row>
    <row r="500" spans="2:8">
      <c r="B500" s="720">
        <v>491</v>
      </c>
      <c r="C500" s="721"/>
      <c r="D500" s="728" t="s">
        <v>4274</v>
      </c>
      <c r="E500" s="684"/>
      <c r="F500" s="721"/>
      <c r="G500" s="722"/>
      <c r="H500" s="740">
        <v>9000</v>
      </c>
    </row>
    <row r="501" spans="2:8" ht="25.5">
      <c r="B501" s="720">
        <v>492</v>
      </c>
      <c r="C501" s="721"/>
      <c r="D501" s="728" t="s">
        <v>4275</v>
      </c>
      <c r="E501" s="684"/>
      <c r="F501" s="721"/>
      <c r="G501" s="722"/>
      <c r="H501" s="740">
        <v>4000</v>
      </c>
    </row>
    <row r="502" spans="2:8" ht="25.5">
      <c r="B502" s="720">
        <v>493</v>
      </c>
      <c r="C502" s="721"/>
      <c r="D502" s="728" t="s">
        <v>4276</v>
      </c>
      <c r="E502" s="684"/>
      <c r="F502" s="721"/>
      <c r="G502" s="722"/>
      <c r="H502" s="739" t="s">
        <v>4172</v>
      </c>
    </row>
    <row r="503" spans="2:8" ht="25.5">
      <c r="B503" s="720">
        <v>494</v>
      </c>
      <c r="C503" s="721"/>
      <c r="D503" s="728" t="s">
        <v>4277</v>
      </c>
      <c r="E503" s="684"/>
      <c r="F503" s="721"/>
      <c r="G503" s="722"/>
      <c r="H503" s="740">
        <v>4000</v>
      </c>
    </row>
    <row r="504" spans="2:8" ht="25.5">
      <c r="B504" s="720">
        <v>495</v>
      </c>
      <c r="C504" s="721"/>
      <c r="D504" s="728" t="s">
        <v>4278</v>
      </c>
      <c r="E504" s="684"/>
      <c r="F504" s="721"/>
      <c r="G504" s="722"/>
      <c r="H504" s="740">
        <v>4000</v>
      </c>
    </row>
    <row r="505" spans="2:8" ht="25.5">
      <c r="B505" s="720">
        <v>496</v>
      </c>
      <c r="C505" s="721"/>
      <c r="D505" s="728" t="s">
        <v>4590</v>
      </c>
      <c r="E505" s="684"/>
      <c r="F505" s="721"/>
      <c r="G505" s="722"/>
      <c r="H505" s="740">
        <v>12000</v>
      </c>
    </row>
    <row r="506" spans="2:8" ht="25.5">
      <c r="B506" s="720">
        <v>497</v>
      </c>
      <c r="C506" s="721"/>
      <c r="D506" s="728" t="s">
        <v>4279</v>
      </c>
      <c r="E506" s="684"/>
      <c r="F506" s="721"/>
      <c r="G506" s="722"/>
      <c r="H506" s="740">
        <v>8000</v>
      </c>
    </row>
    <row r="507" spans="2:8">
      <c r="B507" s="720">
        <v>498</v>
      </c>
      <c r="C507" s="721"/>
      <c r="D507" s="728" t="s">
        <v>4280</v>
      </c>
      <c r="E507" s="684"/>
      <c r="F507" s="721"/>
      <c r="G507" s="722"/>
      <c r="H507" s="740">
        <v>4000</v>
      </c>
    </row>
    <row r="508" spans="2:8" ht="25.5">
      <c r="B508" s="720">
        <v>499</v>
      </c>
      <c r="C508" s="721"/>
      <c r="D508" s="728" t="s">
        <v>4591</v>
      </c>
      <c r="E508" s="684"/>
      <c r="F508" s="721"/>
      <c r="G508" s="722"/>
      <c r="H508" s="740">
        <v>8000</v>
      </c>
    </row>
    <row r="509" spans="2:8" ht="25.5">
      <c r="B509" s="720">
        <v>500</v>
      </c>
      <c r="C509" s="721"/>
      <c r="D509" s="728" t="s">
        <v>4281</v>
      </c>
      <c r="E509" s="684"/>
      <c r="F509" s="721"/>
      <c r="G509" s="722"/>
      <c r="H509" s="739"/>
    </row>
    <row r="510" spans="2:8" ht="25.5">
      <c r="B510" s="720">
        <v>501</v>
      </c>
      <c r="C510" s="721"/>
      <c r="D510" s="728" t="s">
        <v>4282</v>
      </c>
      <c r="E510" s="684"/>
      <c r="F510" s="721"/>
      <c r="G510" s="722"/>
      <c r="H510" s="740">
        <v>5000</v>
      </c>
    </row>
    <row r="511" spans="2:8" ht="25.5">
      <c r="B511" s="720">
        <v>502</v>
      </c>
      <c r="C511" s="721"/>
      <c r="D511" s="728" t="s">
        <v>4283</v>
      </c>
      <c r="E511" s="684"/>
      <c r="F511" s="721"/>
      <c r="G511" s="722"/>
      <c r="H511" s="740">
        <v>7000</v>
      </c>
    </row>
    <row r="512" spans="2:8" ht="25.5">
      <c r="B512" s="720">
        <v>503</v>
      </c>
      <c r="C512" s="721"/>
      <c r="D512" s="728" t="s">
        <v>4284</v>
      </c>
      <c r="E512" s="684"/>
      <c r="F512" s="721"/>
      <c r="G512" s="722"/>
      <c r="H512" s="739"/>
    </row>
    <row r="513" spans="2:8" ht="25.5">
      <c r="B513" s="720">
        <v>504</v>
      </c>
      <c r="C513" s="721"/>
      <c r="D513" s="728" t="s">
        <v>4285</v>
      </c>
      <c r="E513" s="684"/>
      <c r="F513" s="721"/>
      <c r="G513" s="722"/>
      <c r="H513" s="740">
        <v>7000</v>
      </c>
    </row>
    <row r="514" spans="2:8" ht="25.5">
      <c r="B514" s="720">
        <v>505</v>
      </c>
      <c r="C514" s="721"/>
      <c r="D514" s="728" t="s">
        <v>4286</v>
      </c>
      <c r="E514" s="684"/>
      <c r="F514" s="721"/>
      <c r="G514" s="722"/>
      <c r="H514" s="740">
        <v>7000</v>
      </c>
    </row>
    <row r="515" spans="2:8" ht="25.5">
      <c r="B515" s="720">
        <v>506</v>
      </c>
      <c r="C515" s="721"/>
      <c r="D515" s="728" t="s">
        <v>4287</v>
      </c>
      <c r="E515" s="684"/>
      <c r="F515" s="721"/>
      <c r="G515" s="722"/>
      <c r="H515" s="740">
        <v>7000</v>
      </c>
    </row>
    <row r="516" spans="2:8" ht="25.5">
      <c r="B516" s="720">
        <v>507</v>
      </c>
      <c r="C516" s="721"/>
      <c r="D516" s="728" t="s">
        <v>4592</v>
      </c>
      <c r="E516" s="684"/>
      <c r="F516" s="721"/>
      <c r="G516" s="722"/>
      <c r="H516" s="740">
        <v>7000</v>
      </c>
    </row>
    <row r="517" spans="2:8" ht="25.5">
      <c r="B517" s="720">
        <v>508</v>
      </c>
      <c r="C517" s="721"/>
      <c r="D517" s="728" t="s">
        <v>4288</v>
      </c>
      <c r="E517" s="684"/>
      <c r="F517" s="721"/>
      <c r="G517" s="722"/>
      <c r="H517" s="740">
        <v>7000</v>
      </c>
    </row>
    <row r="518" spans="2:8" ht="25.5">
      <c r="B518" s="720">
        <v>509</v>
      </c>
      <c r="C518" s="721"/>
      <c r="D518" s="728" t="s">
        <v>4593</v>
      </c>
      <c r="E518" s="684"/>
      <c r="F518" s="721"/>
      <c r="G518" s="722"/>
      <c r="H518" s="740">
        <v>4000</v>
      </c>
    </row>
    <row r="519" spans="2:8" ht="25.5">
      <c r="B519" s="720">
        <v>510</v>
      </c>
      <c r="C519" s="721"/>
      <c r="D519" s="728" t="s">
        <v>4289</v>
      </c>
      <c r="E519" s="684"/>
      <c r="F519" s="721"/>
      <c r="G519" s="722"/>
      <c r="H519" s="740">
        <v>4000</v>
      </c>
    </row>
    <row r="520" spans="2:8" ht="25.5">
      <c r="B520" s="720">
        <v>511</v>
      </c>
      <c r="C520" s="721"/>
      <c r="D520" s="728" t="s">
        <v>4290</v>
      </c>
      <c r="E520" s="684"/>
      <c r="F520" s="721"/>
      <c r="G520" s="722"/>
      <c r="H520" s="740">
        <v>4000</v>
      </c>
    </row>
    <row r="521" spans="2:8" ht="25.5">
      <c r="B521" s="720">
        <v>512</v>
      </c>
      <c r="C521" s="721"/>
      <c r="D521" s="728" t="s">
        <v>4291</v>
      </c>
      <c r="E521" s="684"/>
      <c r="F521" s="721"/>
      <c r="G521" s="722"/>
      <c r="H521" s="740">
        <v>4000</v>
      </c>
    </row>
    <row r="522" spans="2:8" ht="25.5">
      <c r="B522" s="720">
        <v>513</v>
      </c>
      <c r="C522" s="721"/>
      <c r="D522" s="728" t="s">
        <v>4292</v>
      </c>
      <c r="E522" s="684"/>
      <c r="F522" s="721"/>
      <c r="G522" s="722"/>
      <c r="H522" s="740">
        <v>4000</v>
      </c>
    </row>
    <row r="523" spans="2:8" ht="25.5">
      <c r="B523" s="720">
        <v>514</v>
      </c>
      <c r="C523" s="721"/>
      <c r="D523" s="728" t="s">
        <v>4293</v>
      </c>
      <c r="E523" s="684"/>
      <c r="F523" s="721"/>
      <c r="G523" s="722"/>
      <c r="H523" s="740">
        <v>4000</v>
      </c>
    </row>
    <row r="524" spans="2:8" ht="25.5">
      <c r="B524" s="720">
        <v>515</v>
      </c>
      <c r="C524" s="721"/>
      <c r="D524" s="728" t="s">
        <v>4594</v>
      </c>
      <c r="E524" s="684"/>
      <c r="F524" s="721"/>
      <c r="G524" s="722"/>
      <c r="H524" s="740">
        <v>4000</v>
      </c>
    </row>
    <row r="525" spans="2:8">
      <c r="B525" s="720">
        <v>516</v>
      </c>
      <c r="C525" s="721"/>
      <c r="D525" s="728" t="s">
        <v>4595</v>
      </c>
      <c r="E525" s="684"/>
      <c r="F525" s="721"/>
      <c r="G525" s="722"/>
      <c r="H525" s="740">
        <v>3000</v>
      </c>
    </row>
    <row r="526" spans="2:8">
      <c r="B526" s="720">
        <v>517</v>
      </c>
      <c r="C526" s="721"/>
      <c r="D526" s="728" t="s">
        <v>4294</v>
      </c>
      <c r="E526" s="684"/>
      <c r="F526" s="721"/>
      <c r="G526" s="722"/>
      <c r="H526" s="740">
        <v>3000</v>
      </c>
    </row>
    <row r="527" spans="2:8">
      <c r="B527" s="720">
        <v>518</v>
      </c>
      <c r="C527" s="721"/>
      <c r="D527" s="728" t="s">
        <v>4295</v>
      </c>
      <c r="E527" s="684"/>
      <c r="F527" s="721"/>
      <c r="G527" s="722"/>
      <c r="H527" s="740">
        <v>3000</v>
      </c>
    </row>
    <row r="528" spans="2:8" ht="25.5">
      <c r="B528" s="720">
        <v>519</v>
      </c>
      <c r="C528" s="721"/>
      <c r="D528" s="728" t="s">
        <v>4296</v>
      </c>
      <c r="E528" s="684"/>
      <c r="F528" s="721"/>
      <c r="G528" s="722"/>
      <c r="H528" s="740">
        <v>8000</v>
      </c>
    </row>
    <row r="529" spans="2:8">
      <c r="B529" s="720">
        <v>520</v>
      </c>
      <c r="C529" s="721"/>
      <c r="D529" s="728" t="s">
        <v>4297</v>
      </c>
      <c r="E529" s="684"/>
      <c r="F529" s="721"/>
      <c r="G529" s="722"/>
      <c r="H529" s="740">
        <v>3000</v>
      </c>
    </row>
    <row r="530" spans="2:8">
      <c r="B530" s="720">
        <v>521</v>
      </c>
      <c r="C530" s="721"/>
      <c r="D530" s="728" t="s">
        <v>4596</v>
      </c>
      <c r="E530" s="684"/>
      <c r="F530" s="721"/>
      <c r="G530" s="722"/>
      <c r="H530" s="742"/>
    </row>
    <row r="531" spans="2:8" ht="25.5">
      <c r="B531" s="720">
        <v>522</v>
      </c>
      <c r="C531" s="721"/>
      <c r="D531" s="728" t="s">
        <v>4597</v>
      </c>
      <c r="E531" s="684"/>
      <c r="F531" s="721"/>
      <c r="G531" s="722"/>
      <c r="H531" s="740">
        <v>6000</v>
      </c>
    </row>
    <row r="532" spans="2:8" ht="25.5">
      <c r="B532" s="720">
        <v>523</v>
      </c>
      <c r="C532" s="721"/>
      <c r="D532" s="728" t="s">
        <v>4598</v>
      </c>
      <c r="E532" s="684"/>
      <c r="F532" s="721"/>
      <c r="G532" s="722"/>
      <c r="H532" s="740">
        <v>6000</v>
      </c>
    </row>
    <row r="533" spans="2:8" ht="25.5">
      <c r="B533" s="720">
        <v>524</v>
      </c>
      <c r="C533" s="721"/>
      <c r="D533" s="728" t="s">
        <v>4298</v>
      </c>
      <c r="E533" s="684"/>
      <c r="F533" s="721"/>
      <c r="G533" s="722"/>
      <c r="H533" s="739" t="s">
        <v>4299</v>
      </c>
    </row>
    <row r="534" spans="2:8" ht="25.5">
      <c r="B534" s="720">
        <v>525</v>
      </c>
      <c r="C534" s="721"/>
      <c r="D534" s="728" t="s">
        <v>4599</v>
      </c>
      <c r="E534" s="684"/>
      <c r="F534" s="721"/>
      <c r="G534" s="722"/>
      <c r="H534" s="740">
        <v>6000</v>
      </c>
    </row>
    <row r="535" spans="2:8" ht="25.5">
      <c r="B535" s="720">
        <v>526</v>
      </c>
      <c r="C535" s="721"/>
      <c r="D535" s="728" t="s">
        <v>4300</v>
      </c>
      <c r="E535" s="684"/>
      <c r="F535" s="721"/>
      <c r="G535" s="722"/>
      <c r="H535" s="740">
        <v>15000</v>
      </c>
    </row>
    <row r="536" spans="2:8" ht="25.5">
      <c r="B536" s="720">
        <v>527</v>
      </c>
      <c r="C536" s="721"/>
      <c r="D536" s="728" t="s">
        <v>4600</v>
      </c>
      <c r="E536" s="684"/>
      <c r="F536" s="721"/>
      <c r="G536" s="722"/>
      <c r="H536" s="740">
        <v>10000</v>
      </c>
    </row>
    <row r="537" spans="2:8" ht="25.5">
      <c r="B537" s="720">
        <v>528</v>
      </c>
      <c r="C537" s="721"/>
      <c r="D537" s="728" t="s">
        <v>4601</v>
      </c>
      <c r="E537" s="684"/>
      <c r="F537" s="721"/>
      <c r="G537" s="722"/>
      <c r="H537" s="740">
        <v>10000</v>
      </c>
    </row>
    <row r="538" spans="2:8" ht="25.5">
      <c r="B538" s="720">
        <v>529</v>
      </c>
      <c r="C538" s="721"/>
      <c r="D538" s="728" t="s">
        <v>4301</v>
      </c>
      <c r="E538" s="684"/>
      <c r="F538" s="721"/>
      <c r="G538" s="722"/>
      <c r="H538" s="740">
        <v>16000</v>
      </c>
    </row>
    <row r="539" spans="2:8" ht="25.5">
      <c r="B539" s="720">
        <v>530</v>
      </c>
      <c r="C539" s="721"/>
      <c r="D539" s="728" t="s">
        <v>4602</v>
      </c>
      <c r="E539" s="684"/>
      <c r="F539" s="721"/>
      <c r="G539" s="722"/>
      <c r="H539" s="740">
        <v>16000</v>
      </c>
    </row>
    <row r="540" spans="2:8" ht="38.25">
      <c r="B540" s="720">
        <v>531</v>
      </c>
      <c r="C540" s="721"/>
      <c r="D540" s="728" t="s">
        <v>4603</v>
      </c>
      <c r="E540" s="684"/>
      <c r="F540" s="721"/>
      <c r="G540" s="722"/>
      <c r="H540" s="740">
        <v>6000</v>
      </c>
    </row>
    <row r="541" spans="2:8" ht="25.5">
      <c r="B541" s="720">
        <v>532</v>
      </c>
      <c r="C541" s="721"/>
      <c r="D541" s="728" t="s">
        <v>4604</v>
      </c>
      <c r="E541" s="684"/>
      <c r="F541" s="721"/>
      <c r="G541" s="722"/>
      <c r="H541" s="740">
        <v>12000</v>
      </c>
    </row>
    <row r="542" spans="2:8" ht="25.5">
      <c r="B542" s="720">
        <v>533</v>
      </c>
      <c r="C542" s="721"/>
      <c r="D542" s="728" t="s">
        <v>4605</v>
      </c>
      <c r="E542" s="684"/>
      <c r="F542" s="721"/>
      <c r="G542" s="722"/>
      <c r="H542" s="740">
        <v>1500</v>
      </c>
    </row>
    <row r="543" spans="2:8" ht="25.5">
      <c r="B543" s="720">
        <v>534</v>
      </c>
      <c r="C543" s="721"/>
      <c r="D543" s="728" t="s">
        <v>4302</v>
      </c>
      <c r="E543" s="684"/>
      <c r="F543" s="721"/>
      <c r="G543" s="722"/>
      <c r="H543" s="739"/>
    </row>
    <row r="544" spans="2:8" ht="25.5">
      <c r="B544" s="720">
        <v>535</v>
      </c>
      <c r="C544" s="721"/>
      <c r="D544" s="728" t="s">
        <v>4303</v>
      </c>
      <c r="E544" s="684"/>
      <c r="F544" s="721"/>
      <c r="G544" s="722"/>
      <c r="H544" s="740">
        <v>5000</v>
      </c>
    </row>
    <row r="545" spans="2:8" ht="25.5">
      <c r="B545" s="720">
        <v>536</v>
      </c>
      <c r="C545" s="721"/>
      <c r="D545" s="728" t="s">
        <v>4304</v>
      </c>
      <c r="E545" s="684"/>
      <c r="F545" s="721"/>
      <c r="G545" s="722"/>
      <c r="H545" s="740">
        <v>5000</v>
      </c>
    </row>
    <row r="546" spans="2:8" ht="25.5">
      <c r="B546" s="720">
        <v>537</v>
      </c>
      <c r="C546" s="721"/>
      <c r="D546" s="728" t="s">
        <v>4305</v>
      </c>
      <c r="E546" s="684"/>
      <c r="F546" s="721"/>
      <c r="G546" s="722"/>
      <c r="H546" s="740">
        <v>15000</v>
      </c>
    </row>
    <row r="547" spans="2:8" ht="25.5">
      <c r="B547" s="720">
        <v>538</v>
      </c>
      <c r="C547" s="721"/>
      <c r="D547" s="728" t="s">
        <v>4306</v>
      </c>
      <c r="E547" s="684"/>
      <c r="F547" s="721"/>
      <c r="G547" s="722"/>
      <c r="H547" s="739" t="s">
        <v>4307</v>
      </c>
    </row>
    <row r="548" spans="2:8" ht="25.5">
      <c r="B548" s="720">
        <v>539</v>
      </c>
      <c r="C548" s="721"/>
      <c r="D548" s="728" t="s">
        <v>4606</v>
      </c>
      <c r="E548" s="684"/>
      <c r="F548" s="721"/>
      <c r="G548" s="722"/>
      <c r="H548" s="740">
        <v>10000</v>
      </c>
    </row>
    <row r="549" spans="2:8" ht="25.5">
      <c r="B549" s="720">
        <v>540</v>
      </c>
      <c r="C549" s="721"/>
      <c r="D549" s="728" t="s">
        <v>4308</v>
      </c>
      <c r="E549" s="684"/>
      <c r="F549" s="721"/>
      <c r="G549" s="722"/>
      <c r="H549" s="740">
        <v>10000</v>
      </c>
    </row>
    <row r="550" spans="2:8" ht="25.5">
      <c r="B550" s="720">
        <v>541</v>
      </c>
      <c r="C550" s="721"/>
      <c r="D550" s="728" t="s">
        <v>4607</v>
      </c>
      <c r="E550" s="684"/>
      <c r="F550" s="721"/>
      <c r="G550" s="722"/>
      <c r="H550" s="739" t="s">
        <v>4309</v>
      </c>
    </row>
    <row r="551" spans="2:8" ht="25.5">
      <c r="B551" s="720">
        <v>542</v>
      </c>
      <c r="C551" s="721"/>
      <c r="D551" s="728" t="s">
        <v>4310</v>
      </c>
      <c r="E551" s="684"/>
      <c r="F551" s="721"/>
      <c r="G551" s="722"/>
      <c r="H551" s="739" t="s">
        <v>4309</v>
      </c>
    </row>
    <row r="552" spans="2:8" ht="25.5">
      <c r="B552" s="720">
        <v>543</v>
      </c>
      <c r="C552" s="721"/>
      <c r="D552" s="728" t="s">
        <v>4608</v>
      </c>
      <c r="E552" s="684"/>
      <c r="F552" s="721"/>
      <c r="G552" s="722"/>
      <c r="H552" s="739" t="s">
        <v>4309</v>
      </c>
    </row>
    <row r="553" spans="2:8" ht="25.5">
      <c r="B553" s="720">
        <v>544</v>
      </c>
      <c r="C553" s="721"/>
      <c r="D553" s="728" t="s">
        <v>4311</v>
      </c>
      <c r="E553" s="684"/>
      <c r="F553" s="721"/>
      <c r="G553" s="722"/>
      <c r="H553" s="739" t="s">
        <v>4309</v>
      </c>
    </row>
    <row r="554" spans="2:8" ht="25.5">
      <c r="B554" s="720">
        <v>545</v>
      </c>
      <c r="C554" s="721"/>
      <c r="D554" s="728" t="s">
        <v>4609</v>
      </c>
      <c r="E554" s="684"/>
      <c r="F554" s="721"/>
      <c r="G554" s="722"/>
      <c r="H554" s="740">
        <v>2000</v>
      </c>
    </row>
    <row r="555" spans="2:8" ht="25.5">
      <c r="B555" s="720">
        <v>546</v>
      </c>
      <c r="C555" s="721"/>
      <c r="D555" s="728" t="s">
        <v>4312</v>
      </c>
      <c r="E555" s="684"/>
      <c r="F555" s="721"/>
      <c r="G555" s="722"/>
      <c r="H555" s="740">
        <v>8000</v>
      </c>
    </row>
    <row r="556" spans="2:8" ht="25.5">
      <c r="B556" s="720">
        <v>547</v>
      </c>
      <c r="C556" s="721"/>
      <c r="D556" s="728" t="s">
        <v>4610</v>
      </c>
      <c r="E556" s="684"/>
      <c r="F556" s="721"/>
      <c r="G556" s="722"/>
      <c r="H556" s="740">
        <v>3000</v>
      </c>
    </row>
    <row r="557" spans="2:8" ht="25.5">
      <c r="B557" s="720">
        <v>548</v>
      </c>
      <c r="C557" s="721"/>
      <c r="D557" s="728" t="s">
        <v>4313</v>
      </c>
      <c r="E557" s="684"/>
      <c r="F557" s="721"/>
      <c r="G557" s="722"/>
      <c r="H557" s="740">
        <v>3000</v>
      </c>
    </row>
    <row r="558" spans="2:8" ht="25.5">
      <c r="B558" s="720">
        <v>549</v>
      </c>
      <c r="C558" s="721"/>
      <c r="D558" s="728" t="s">
        <v>4611</v>
      </c>
      <c r="E558" s="684"/>
      <c r="F558" s="721"/>
      <c r="G558" s="722"/>
      <c r="H558" s="740">
        <v>3000</v>
      </c>
    </row>
    <row r="559" spans="2:8" ht="25.5">
      <c r="B559" s="720">
        <v>550</v>
      </c>
      <c r="C559" s="721"/>
      <c r="D559" s="728" t="s">
        <v>4314</v>
      </c>
      <c r="E559" s="684"/>
      <c r="F559" s="721"/>
      <c r="G559" s="722"/>
      <c r="H559" s="740">
        <v>3000</v>
      </c>
    </row>
    <row r="560" spans="2:8" ht="25.5">
      <c r="B560" s="720">
        <v>551</v>
      </c>
      <c r="C560" s="721"/>
      <c r="D560" s="728" t="s">
        <v>4315</v>
      </c>
      <c r="E560" s="684"/>
      <c r="F560" s="721"/>
      <c r="G560" s="722"/>
      <c r="H560" s="740">
        <v>3000</v>
      </c>
    </row>
    <row r="561" spans="2:8" ht="25.5">
      <c r="B561" s="720">
        <v>552</v>
      </c>
      <c r="C561" s="721"/>
      <c r="D561" s="728" t="s">
        <v>4612</v>
      </c>
      <c r="E561" s="684"/>
      <c r="F561" s="721"/>
      <c r="G561" s="722"/>
      <c r="H561" s="740">
        <v>3000</v>
      </c>
    </row>
    <row r="562" spans="2:8" ht="25.5">
      <c r="B562" s="720">
        <v>553</v>
      </c>
      <c r="C562" s="721"/>
      <c r="D562" s="728" t="s">
        <v>4316</v>
      </c>
      <c r="E562" s="684"/>
      <c r="F562" s="721"/>
      <c r="G562" s="722"/>
      <c r="H562" s="740">
        <v>3000</v>
      </c>
    </row>
    <row r="563" spans="2:8" ht="25.5">
      <c r="B563" s="720">
        <v>554</v>
      </c>
      <c r="C563" s="721"/>
      <c r="D563" s="728" t="s">
        <v>4613</v>
      </c>
      <c r="E563" s="684"/>
      <c r="F563" s="721"/>
      <c r="G563" s="722"/>
      <c r="H563" s="740">
        <v>3000</v>
      </c>
    </row>
    <row r="564" spans="2:8" ht="25.5">
      <c r="B564" s="720">
        <v>555</v>
      </c>
      <c r="C564" s="721"/>
      <c r="D564" s="728" t="s">
        <v>4317</v>
      </c>
      <c r="E564" s="684"/>
      <c r="F564" s="721"/>
      <c r="G564" s="722"/>
      <c r="H564" s="740">
        <v>3000</v>
      </c>
    </row>
    <row r="565" spans="2:8" ht="25.5">
      <c r="B565" s="720">
        <v>556</v>
      </c>
      <c r="C565" s="721"/>
      <c r="D565" s="728" t="s">
        <v>4318</v>
      </c>
      <c r="E565" s="684"/>
      <c r="F565" s="721"/>
      <c r="G565" s="722"/>
      <c r="H565" s="740">
        <v>3000</v>
      </c>
    </row>
    <row r="566" spans="2:8" ht="25.5">
      <c r="B566" s="720">
        <v>557</v>
      </c>
      <c r="C566" s="721"/>
      <c r="D566" s="728" t="s">
        <v>4614</v>
      </c>
      <c r="E566" s="684"/>
      <c r="F566" s="721"/>
      <c r="G566" s="722"/>
      <c r="H566" s="740">
        <v>3000</v>
      </c>
    </row>
    <row r="567" spans="2:8" ht="25.5">
      <c r="B567" s="720">
        <v>558</v>
      </c>
      <c r="C567" s="721"/>
      <c r="D567" s="728" t="s">
        <v>4702</v>
      </c>
      <c r="E567" s="684"/>
      <c r="F567" s="721"/>
      <c r="G567" s="722"/>
      <c r="H567" s="740">
        <v>3000</v>
      </c>
    </row>
    <row r="568" spans="2:8" ht="25.5">
      <c r="B568" s="720">
        <v>559</v>
      </c>
      <c r="C568" s="721"/>
      <c r="D568" s="728" t="s">
        <v>4319</v>
      </c>
      <c r="E568" s="684"/>
      <c r="F568" s="721"/>
      <c r="G568" s="722"/>
      <c r="H568" s="740">
        <v>3000</v>
      </c>
    </row>
    <row r="569" spans="2:8" ht="25.5">
      <c r="B569" s="720">
        <v>560</v>
      </c>
      <c r="C569" s="721"/>
      <c r="D569" s="728" t="s">
        <v>4320</v>
      </c>
      <c r="E569" s="684"/>
      <c r="F569" s="721"/>
      <c r="G569" s="722"/>
      <c r="H569" s="740">
        <v>3000</v>
      </c>
    </row>
    <row r="570" spans="2:8" ht="25.5">
      <c r="B570" s="720">
        <v>561</v>
      </c>
      <c r="C570" s="721"/>
      <c r="D570" s="728" t="s">
        <v>4321</v>
      </c>
      <c r="E570" s="684"/>
      <c r="F570" s="721"/>
      <c r="G570" s="722"/>
      <c r="H570" s="739" t="s">
        <v>4322</v>
      </c>
    </row>
    <row r="571" spans="2:8" ht="25.5">
      <c r="B571" s="720">
        <v>562</v>
      </c>
      <c r="C571" s="721"/>
      <c r="D571" s="728" t="s">
        <v>4615</v>
      </c>
      <c r="E571" s="684"/>
      <c r="F571" s="721"/>
      <c r="G571" s="722"/>
      <c r="H571" s="739"/>
    </row>
    <row r="572" spans="2:8" ht="25.5">
      <c r="B572" s="720">
        <v>563</v>
      </c>
      <c r="C572" s="721"/>
      <c r="D572" s="728" t="s">
        <v>4323</v>
      </c>
      <c r="E572" s="684"/>
      <c r="F572" s="721"/>
      <c r="G572" s="722"/>
      <c r="H572" s="739"/>
    </row>
    <row r="573" spans="2:8" ht="25.5">
      <c r="B573" s="720">
        <v>564</v>
      </c>
      <c r="C573" s="721"/>
      <c r="D573" s="728" t="s">
        <v>4324</v>
      </c>
      <c r="E573" s="684"/>
      <c r="F573" s="721"/>
      <c r="G573" s="722"/>
      <c r="H573" s="739"/>
    </row>
    <row r="574" spans="2:8" ht="25.5">
      <c r="B574" s="720">
        <v>565</v>
      </c>
      <c r="C574" s="721"/>
      <c r="D574" s="728" t="s">
        <v>4325</v>
      </c>
      <c r="E574" s="684"/>
      <c r="F574" s="721"/>
      <c r="G574" s="722"/>
      <c r="H574" s="740">
        <v>3000</v>
      </c>
    </row>
    <row r="575" spans="2:8" ht="25.5">
      <c r="B575" s="720">
        <v>566</v>
      </c>
      <c r="C575" s="721"/>
      <c r="D575" s="728" t="s">
        <v>4326</v>
      </c>
      <c r="E575" s="684"/>
      <c r="F575" s="721"/>
      <c r="G575" s="722"/>
      <c r="H575" s="740">
        <v>5000</v>
      </c>
    </row>
    <row r="576" spans="2:8" ht="25.5">
      <c r="B576" s="720">
        <v>567</v>
      </c>
      <c r="C576" s="721"/>
      <c r="D576" s="728" t="s">
        <v>4327</v>
      </c>
      <c r="E576" s="684"/>
      <c r="F576" s="721"/>
      <c r="G576" s="722"/>
      <c r="H576" s="739"/>
    </row>
    <row r="577" spans="2:8" ht="25.5">
      <c r="B577" s="720">
        <v>568</v>
      </c>
      <c r="C577" s="721"/>
      <c r="D577" s="728" t="s">
        <v>4328</v>
      </c>
      <c r="E577" s="684"/>
      <c r="F577" s="721"/>
      <c r="G577" s="722"/>
      <c r="H577" s="739"/>
    </row>
    <row r="578" spans="2:8" ht="25.5">
      <c r="B578" s="720">
        <v>569</v>
      </c>
      <c r="C578" s="721"/>
      <c r="D578" s="728" t="s">
        <v>4329</v>
      </c>
      <c r="E578" s="684"/>
      <c r="F578" s="721"/>
      <c r="G578" s="722"/>
      <c r="H578" s="740">
        <v>8000</v>
      </c>
    </row>
    <row r="579" spans="2:8" ht="25.5">
      <c r="B579" s="720">
        <v>570</v>
      </c>
      <c r="C579" s="721"/>
      <c r="D579" s="728" t="s">
        <v>4330</v>
      </c>
      <c r="E579" s="684"/>
      <c r="F579" s="721"/>
      <c r="G579" s="722"/>
      <c r="H579" s="740">
        <v>7000</v>
      </c>
    </row>
    <row r="580" spans="2:8" ht="25.5">
      <c r="B580" s="720">
        <v>571</v>
      </c>
      <c r="C580" s="721"/>
      <c r="D580" s="728" t="s">
        <v>4331</v>
      </c>
      <c r="E580" s="684"/>
      <c r="F580" s="721"/>
      <c r="G580" s="722"/>
      <c r="H580" s="740">
        <v>7000</v>
      </c>
    </row>
    <row r="581" spans="2:8" ht="38.25">
      <c r="B581" s="720">
        <v>572</v>
      </c>
      <c r="C581" s="721"/>
      <c r="D581" s="728" t="s">
        <v>4616</v>
      </c>
      <c r="E581" s="684"/>
      <c r="F581" s="721"/>
      <c r="G581" s="722"/>
      <c r="H581" s="740">
        <v>10000</v>
      </c>
    </row>
    <row r="582" spans="2:8" ht="25.5">
      <c r="B582" s="720">
        <v>573</v>
      </c>
      <c r="C582" s="721"/>
      <c r="D582" s="728" t="s">
        <v>4332</v>
      </c>
      <c r="E582" s="684"/>
      <c r="F582" s="721"/>
      <c r="G582" s="722"/>
      <c r="H582" s="740">
        <v>200</v>
      </c>
    </row>
    <row r="583" spans="2:8" ht="25.5">
      <c r="B583" s="720">
        <v>574</v>
      </c>
      <c r="C583" s="721"/>
      <c r="D583" s="728" t="s">
        <v>4333</v>
      </c>
      <c r="E583" s="684"/>
      <c r="F583" s="721"/>
      <c r="G583" s="722"/>
      <c r="H583" s="740">
        <v>200</v>
      </c>
    </row>
    <row r="584" spans="2:8" ht="25.5">
      <c r="B584" s="720">
        <v>575</v>
      </c>
      <c r="C584" s="721"/>
      <c r="D584" s="728" t="s">
        <v>4617</v>
      </c>
      <c r="E584" s="684"/>
      <c r="F584" s="721"/>
      <c r="G584" s="722"/>
      <c r="H584" s="740">
        <v>10000</v>
      </c>
    </row>
    <row r="585" spans="2:8" ht="25.5">
      <c r="B585" s="720">
        <v>576</v>
      </c>
      <c r="C585" s="721"/>
      <c r="D585" s="728" t="s">
        <v>4334</v>
      </c>
      <c r="E585" s="684"/>
      <c r="F585" s="721"/>
      <c r="G585" s="722"/>
      <c r="H585" s="740">
        <v>10000</v>
      </c>
    </row>
    <row r="586" spans="2:8" ht="25.5">
      <c r="B586" s="720">
        <v>577</v>
      </c>
      <c r="C586" s="721"/>
      <c r="D586" s="728" t="s">
        <v>4618</v>
      </c>
      <c r="E586" s="684"/>
      <c r="F586" s="721"/>
      <c r="G586" s="722"/>
      <c r="H586" s="740">
        <v>2000</v>
      </c>
    </row>
    <row r="587" spans="2:8" ht="25.5">
      <c r="B587" s="720">
        <v>578</v>
      </c>
      <c r="C587" s="721"/>
      <c r="D587" s="728" t="s">
        <v>4619</v>
      </c>
      <c r="E587" s="684"/>
      <c r="F587" s="721"/>
      <c r="G587" s="722"/>
      <c r="H587" s="740">
        <v>3000</v>
      </c>
    </row>
    <row r="588" spans="2:8" ht="25.5">
      <c r="B588" s="720">
        <v>579</v>
      </c>
      <c r="C588" s="721"/>
      <c r="D588" s="728" t="s">
        <v>4335</v>
      </c>
      <c r="E588" s="684"/>
      <c r="F588" s="721"/>
      <c r="G588" s="722"/>
      <c r="H588" s="740">
        <v>100</v>
      </c>
    </row>
    <row r="589" spans="2:8" ht="25.5">
      <c r="B589" s="720">
        <v>580</v>
      </c>
      <c r="C589" s="721"/>
      <c r="D589" s="728" t="s">
        <v>4336</v>
      </c>
      <c r="E589" s="684"/>
      <c r="F589" s="721"/>
      <c r="G589" s="722"/>
      <c r="H589" s="740">
        <v>100</v>
      </c>
    </row>
    <row r="590" spans="2:8" ht="25.5">
      <c r="B590" s="720">
        <v>581</v>
      </c>
      <c r="C590" s="721"/>
      <c r="D590" s="728" t="s">
        <v>4337</v>
      </c>
      <c r="E590" s="684"/>
      <c r="F590" s="721"/>
      <c r="G590" s="722"/>
      <c r="H590" s="740">
        <v>100</v>
      </c>
    </row>
    <row r="591" spans="2:8" ht="25.5">
      <c r="B591" s="720">
        <v>582</v>
      </c>
      <c r="C591" s="721"/>
      <c r="D591" s="728" t="s">
        <v>4338</v>
      </c>
      <c r="E591" s="684"/>
      <c r="F591" s="721"/>
      <c r="G591" s="722"/>
      <c r="H591" s="740">
        <v>100</v>
      </c>
    </row>
    <row r="592" spans="2:8" ht="25.5">
      <c r="B592" s="720">
        <v>583</v>
      </c>
      <c r="C592" s="721"/>
      <c r="D592" s="728" t="s">
        <v>4339</v>
      </c>
      <c r="E592" s="684"/>
      <c r="F592" s="721"/>
      <c r="G592" s="722"/>
      <c r="H592" s="740">
        <v>100</v>
      </c>
    </row>
    <row r="593" spans="2:8" ht="25.5">
      <c r="B593" s="720">
        <v>584</v>
      </c>
      <c r="C593" s="721"/>
      <c r="D593" s="728" t="s">
        <v>4340</v>
      </c>
      <c r="E593" s="684"/>
      <c r="F593" s="721"/>
      <c r="G593" s="722"/>
      <c r="H593" s="740">
        <v>100</v>
      </c>
    </row>
    <row r="594" spans="2:8" ht="25.5">
      <c r="B594" s="720">
        <v>585</v>
      </c>
      <c r="C594" s="721"/>
      <c r="D594" s="728" t="s">
        <v>4341</v>
      </c>
      <c r="E594" s="684"/>
      <c r="F594" s="721"/>
      <c r="G594" s="722"/>
      <c r="H594" s="740">
        <v>100</v>
      </c>
    </row>
    <row r="595" spans="2:8" ht="38.25">
      <c r="B595" s="720">
        <v>586</v>
      </c>
      <c r="C595" s="721"/>
      <c r="D595" s="728" t="s">
        <v>4620</v>
      </c>
      <c r="E595" s="684"/>
      <c r="F595" s="721"/>
      <c r="G595" s="722"/>
      <c r="H595" s="740">
        <v>100</v>
      </c>
    </row>
    <row r="596" spans="2:8" ht="38.25">
      <c r="B596" s="720">
        <v>587</v>
      </c>
      <c r="C596" s="721"/>
      <c r="D596" s="728" t="s">
        <v>4621</v>
      </c>
      <c r="E596" s="684"/>
      <c r="F596" s="721"/>
      <c r="G596" s="722"/>
      <c r="H596" s="740">
        <v>100</v>
      </c>
    </row>
    <row r="597" spans="2:8" ht="25.5">
      <c r="B597" s="720">
        <v>588</v>
      </c>
      <c r="C597" s="721"/>
      <c r="D597" s="728" t="s">
        <v>4342</v>
      </c>
      <c r="E597" s="684"/>
      <c r="F597" s="721"/>
      <c r="G597" s="722"/>
      <c r="H597" s="740">
        <v>100</v>
      </c>
    </row>
    <row r="598" spans="2:8" ht="25.5">
      <c r="B598" s="720">
        <v>589</v>
      </c>
      <c r="C598" s="721"/>
      <c r="D598" s="728" t="s">
        <v>4343</v>
      </c>
      <c r="E598" s="684"/>
      <c r="F598" s="721"/>
      <c r="G598" s="722"/>
      <c r="H598" s="740">
        <v>100</v>
      </c>
    </row>
    <row r="599" spans="2:8" ht="25.5">
      <c r="B599" s="720">
        <v>590</v>
      </c>
      <c r="C599" s="721"/>
      <c r="D599" s="728" t="s">
        <v>4344</v>
      </c>
      <c r="E599" s="684"/>
      <c r="F599" s="721"/>
      <c r="G599" s="722"/>
      <c r="H599" s="740">
        <v>200</v>
      </c>
    </row>
    <row r="600" spans="2:8" ht="25.5">
      <c r="B600" s="720">
        <v>591</v>
      </c>
      <c r="C600" s="721"/>
      <c r="D600" s="728" t="s">
        <v>4345</v>
      </c>
      <c r="E600" s="684"/>
      <c r="F600" s="721"/>
      <c r="G600" s="722"/>
      <c r="H600" s="740">
        <v>9000</v>
      </c>
    </row>
    <row r="601" spans="2:8" ht="25.5">
      <c r="B601" s="720">
        <v>592</v>
      </c>
      <c r="C601" s="721"/>
      <c r="D601" s="728" t="s">
        <v>4346</v>
      </c>
      <c r="E601" s="684"/>
      <c r="F601" s="721"/>
      <c r="G601" s="722"/>
      <c r="H601" s="740">
        <v>400</v>
      </c>
    </row>
    <row r="602" spans="2:8" ht="25.5">
      <c r="B602" s="720">
        <v>593</v>
      </c>
      <c r="C602" s="721"/>
      <c r="D602" s="728" t="s">
        <v>4347</v>
      </c>
      <c r="E602" s="684"/>
      <c r="F602" s="721"/>
      <c r="G602" s="722"/>
      <c r="H602" s="740">
        <v>400</v>
      </c>
    </row>
    <row r="603" spans="2:8" ht="25.5">
      <c r="B603" s="720">
        <v>594</v>
      </c>
      <c r="C603" s="721"/>
      <c r="D603" s="728" t="s">
        <v>4348</v>
      </c>
      <c r="E603" s="684"/>
      <c r="F603" s="721"/>
      <c r="G603" s="722"/>
      <c r="H603" s="740">
        <v>400</v>
      </c>
    </row>
    <row r="604" spans="2:8" ht="25.5">
      <c r="B604" s="720">
        <v>595</v>
      </c>
      <c r="C604" s="721"/>
      <c r="D604" s="728" t="s">
        <v>4349</v>
      </c>
      <c r="E604" s="684"/>
      <c r="F604" s="721"/>
      <c r="G604" s="722"/>
      <c r="H604" s="740">
        <v>400</v>
      </c>
    </row>
    <row r="605" spans="2:8" ht="25.5">
      <c r="B605" s="720">
        <v>596</v>
      </c>
      <c r="C605" s="721"/>
      <c r="D605" s="728" t="s">
        <v>4350</v>
      </c>
      <c r="E605" s="684"/>
      <c r="F605" s="721"/>
      <c r="G605" s="722"/>
      <c r="H605" s="740">
        <v>400</v>
      </c>
    </row>
    <row r="606" spans="2:8" ht="25.5">
      <c r="B606" s="720">
        <v>597</v>
      </c>
      <c r="C606" s="721"/>
      <c r="D606" s="728" t="s">
        <v>4351</v>
      </c>
      <c r="E606" s="684"/>
      <c r="F606" s="721"/>
      <c r="G606" s="722"/>
      <c r="H606" s="740">
        <v>400</v>
      </c>
    </row>
    <row r="607" spans="2:8" ht="25.5">
      <c r="B607" s="720">
        <v>598</v>
      </c>
      <c r="C607" s="721"/>
      <c r="D607" s="728" t="s">
        <v>4352</v>
      </c>
      <c r="E607" s="684"/>
      <c r="F607" s="721"/>
      <c r="G607" s="722"/>
      <c r="H607" s="740">
        <v>400</v>
      </c>
    </row>
    <row r="608" spans="2:8" ht="25.5">
      <c r="B608" s="720">
        <v>599</v>
      </c>
      <c r="C608" s="721"/>
      <c r="D608" s="728" t="s">
        <v>4353</v>
      </c>
      <c r="E608" s="684"/>
      <c r="F608" s="721"/>
      <c r="G608" s="722"/>
      <c r="H608" s="740">
        <v>400</v>
      </c>
    </row>
    <row r="609" spans="2:8" ht="25.5">
      <c r="B609" s="720">
        <v>600</v>
      </c>
      <c r="C609" s="721"/>
      <c r="D609" s="728" t="s">
        <v>4354</v>
      </c>
      <c r="E609" s="684"/>
      <c r="F609" s="721"/>
      <c r="G609" s="722"/>
      <c r="H609" s="740">
        <v>500</v>
      </c>
    </row>
    <row r="610" spans="2:8" ht="25.5">
      <c r="B610" s="720">
        <v>601</v>
      </c>
      <c r="C610" s="721"/>
      <c r="D610" s="728" t="s">
        <v>4355</v>
      </c>
      <c r="E610" s="684"/>
      <c r="F610" s="721"/>
      <c r="G610" s="722"/>
      <c r="H610" s="740">
        <v>14000</v>
      </c>
    </row>
    <row r="611" spans="2:8" ht="25.5">
      <c r="B611" s="720">
        <v>602</v>
      </c>
      <c r="C611" s="721"/>
      <c r="D611" s="728" t="s">
        <v>4356</v>
      </c>
      <c r="E611" s="684"/>
      <c r="F611" s="721"/>
      <c r="G611" s="722"/>
      <c r="H611" s="740">
        <v>400</v>
      </c>
    </row>
    <row r="612" spans="2:8" ht="25.5">
      <c r="B612" s="720">
        <v>603</v>
      </c>
      <c r="C612" s="721"/>
      <c r="D612" s="728" t="s">
        <v>4357</v>
      </c>
      <c r="E612" s="684"/>
      <c r="F612" s="721"/>
      <c r="G612" s="722"/>
      <c r="H612" s="740">
        <v>400</v>
      </c>
    </row>
    <row r="613" spans="2:8" ht="25.5">
      <c r="B613" s="720">
        <v>604</v>
      </c>
      <c r="C613" s="721"/>
      <c r="D613" s="728" t="s">
        <v>4358</v>
      </c>
      <c r="E613" s="684"/>
      <c r="F613" s="721"/>
      <c r="G613" s="722"/>
      <c r="H613" s="740">
        <v>400</v>
      </c>
    </row>
    <row r="614" spans="2:8" ht="25.5">
      <c r="B614" s="720">
        <v>605</v>
      </c>
      <c r="C614" s="721"/>
      <c r="D614" s="728" t="s">
        <v>4359</v>
      </c>
      <c r="E614" s="684"/>
      <c r="F614" s="721"/>
      <c r="G614" s="722"/>
      <c r="H614" s="740">
        <v>400</v>
      </c>
    </row>
    <row r="615" spans="2:8" ht="25.5">
      <c r="B615" s="720">
        <v>606</v>
      </c>
      <c r="C615" s="721"/>
      <c r="D615" s="728" t="s">
        <v>4360</v>
      </c>
      <c r="E615" s="684"/>
      <c r="F615" s="721"/>
      <c r="G615" s="722"/>
      <c r="H615" s="740">
        <v>400</v>
      </c>
    </row>
    <row r="616" spans="2:8" ht="25.5">
      <c r="B616" s="720">
        <v>607</v>
      </c>
      <c r="C616" s="721"/>
      <c r="D616" s="728" t="s">
        <v>4361</v>
      </c>
      <c r="E616" s="684"/>
      <c r="F616" s="721"/>
      <c r="G616" s="722"/>
      <c r="H616" s="740">
        <v>400</v>
      </c>
    </row>
    <row r="617" spans="2:8" ht="25.5">
      <c r="B617" s="720">
        <v>608</v>
      </c>
      <c r="C617" s="721"/>
      <c r="D617" s="728" t="s">
        <v>4362</v>
      </c>
      <c r="E617" s="684"/>
      <c r="F617" s="721"/>
      <c r="G617" s="722"/>
      <c r="H617" s="740">
        <v>400</v>
      </c>
    </row>
    <row r="618" spans="2:8" ht="25.5">
      <c r="B618" s="720">
        <v>609</v>
      </c>
      <c r="C618" s="721"/>
      <c r="D618" s="728" t="s">
        <v>4363</v>
      </c>
      <c r="E618" s="684"/>
      <c r="F618" s="721"/>
      <c r="G618" s="722"/>
      <c r="H618" s="740">
        <v>400</v>
      </c>
    </row>
    <row r="619" spans="2:8" ht="25.5">
      <c r="B619" s="720">
        <v>610</v>
      </c>
      <c r="C619" s="721"/>
      <c r="D619" s="728" t="s">
        <v>4622</v>
      </c>
      <c r="E619" s="684"/>
      <c r="F619" s="721"/>
      <c r="G619" s="722"/>
      <c r="H619" s="740">
        <v>400</v>
      </c>
    </row>
    <row r="620" spans="2:8" ht="25.5">
      <c r="B620" s="720">
        <v>611</v>
      </c>
      <c r="C620" s="721"/>
      <c r="D620" s="728" t="s">
        <v>4364</v>
      </c>
      <c r="E620" s="684"/>
      <c r="F620" s="721"/>
      <c r="G620" s="722"/>
      <c r="H620" s="740">
        <v>300</v>
      </c>
    </row>
    <row r="621" spans="2:8" ht="25.5">
      <c r="B621" s="720">
        <v>612</v>
      </c>
      <c r="C621" s="721"/>
      <c r="D621" s="728" t="s">
        <v>4365</v>
      </c>
      <c r="E621" s="684"/>
      <c r="F621" s="721"/>
      <c r="G621" s="722"/>
      <c r="H621" s="740">
        <v>400</v>
      </c>
    </row>
    <row r="622" spans="2:8" ht="25.5">
      <c r="B622" s="720">
        <v>613</v>
      </c>
      <c r="C622" s="721"/>
      <c r="D622" s="728" t="s">
        <v>4366</v>
      </c>
      <c r="E622" s="684"/>
      <c r="F622" s="721"/>
      <c r="G622" s="722"/>
      <c r="H622" s="740">
        <v>400</v>
      </c>
    </row>
    <row r="623" spans="2:8" ht="25.5">
      <c r="B623" s="720">
        <v>614</v>
      </c>
      <c r="C623" s="721"/>
      <c r="D623" s="728" t="s">
        <v>4623</v>
      </c>
      <c r="E623" s="684"/>
      <c r="F623" s="721"/>
      <c r="G623" s="722"/>
      <c r="H623" s="740">
        <v>150</v>
      </c>
    </row>
    <row r="624" spans="2:8" ht="25.5">
      <c r="B624" s="720">
        <v>615</v>
      </c>
      <c r="C624" s="721"/>
      <c r="D624" s="728" t="s">
        <v>4624</v>
      </c>
      <c r="E624" s="684"/>
      <c r="F624" s="721"/>
      <c r="G624" s="722"/>
      <c r="H624" s="740">
        <v>150</v>
      </c>
    </row>
    <row r="625" spans="2:8" ht="25.5">
      <c r="B625" s="720">
        <v>616</v>
      </c>
      <c r="C625" s="721"/>
      <c r="D625" s="730" t="s">
        <v>4367</v>
      </c>
      <c r="E625" s="684"/>
      <c r="F625" s="721"/>
      <c r="G625" s="722"/>
      <c r="H625" s="743">
        <v>150</v>
      </c>
    </row>
    <row r="626" spans="2:8" ht="25.5">
      <c r="B626" s="720">
        <v>617</v>
      </c>
      <c r="C626" s="721"/>
      <c r="D626" s="730" t="s">
        <v>4368</v>
      </c>
      <c r="E626" s="684"/>
      <c r="F626" s="721"/>
      <c r="G626" s="722"/>
      <c r="H626" s="188" t="s">
        <v>4369</v>
      </c>
    </row>
    <row r="627" spans="2:8" ht="25.5">
      <c r="B627" s="720">
        <v>618</v>
      </c>
      <c r="C627" s="721"/>
      <c r="D627" s="730" t="s">
        <v>4370</v>
      </c>
      <c r="E627" s="684"/>
      <c r="F627" s="721"/>
      <c r="G627" s="722"/>
      <c r="H627" s="743">
        <v>150</v>
      </c>
    </row>
    <row r="628" spans="2:8" ht="25.5">
      <c r="B628" s="720">
        <v>619</v>
      </c>
      <c r="C628" s="721"/>
      <c r="D628" s="730" t="s">
        <v>4625</v>
      </c>
      <c r="E628" s="684"/>
      <c r="F628" s="721"/>
      <c r="G628" s="722"/>
      <c r="H628" s="743">
        <v>150</v>
      </c>
    </row>
    <row r="629" spans="2:8" ht="25.5">
      <c r="B629" s="720">
        <v>620</v>
      </c>
      <c r="C629" s="721"/>
      <c r="D629" s="730" t="s">
        <v>4371</v>
      </c>
      <c r="E629" s="684"/>
      <c r="F629" s="721"/>
      <c r="G629" s="722"/>
      <c r="H629" s="743">
        <v>100</v>
      </c>
    </row>
    <row r="630" spans="2:8" ht="25.5">
      <c r="B630" s="720">
        <v>621</v>
      </c>
      <c r="C630" s="721"/>
      <c r="D630" s="730" t="s">
        <v>4372</v>
      </c>
      <c r="E630" s="684"/>
      <c r="F630" s="721"/>
      <c r="G630" s="722"/>
      <c r="H630" s="743">
        <v>150</v>
      </c>
    </row>
    <row r="631" spans="2:8" ht="25.5">
      <c r="B631" s="720">
        <v>622</v>
      </c>
      <c r="C631" s="721"/>
      <c r="D631" s="730" t="s">
        <v>4373</v>
      </c>
      <c r="E631" s="684"/>
      <c r="F631" s="721"/>
      <c r="G631" s="722"/>
      <c r="H631" s="743">
        <v>200</v>
      </c>
    </row>
    <row r="632" spans="2:8" ht="25.5">
      <c r="B632" s="720">
        <v>623</v>
      </c>
      <c r="C632" s="721"/>
      <c r="D632" s="730" t="s">
        <v>4626</v>
      </c>
      <c r="E632" s="684"/>
      <c r="F632" s="721"/>
      <c r="G632" s="722"/>
      <c r="H632" s="743">
        <v>150</v>
      </c>
    </row>
    <row r="633" spans="2:8" ht="25.5">
      <c r="B633" s="720">
        <v>624</v>
      </c>
      <c r="C633" s="721"/>
      <c r="D633" s="730" t="s">
        <v>4627</v>
      </c>
      <c r="E633" s="684"/>
      <c r="F633" s="721"/>
      <c r="G633" s="722"/>
      <c r="H633" s="743">
        <v>150</v>
      </c>
    </row>
    <row r="634" spans="2:8" ht="25.5">
      <c r="B634" s="720">
        <v>625</v>
      </c>
      <c r="C634" s="721"/>
      <c r="D634" s="730" t="s">
        <v>4628</v>
      </c>
      <c r="E634" s="684"/>
      <c r="F634" s="721"/>
      <c r="G634" s="722"/>
      <c r="H634" s="188" t="s">
        <v>4369</v>
      </c>
    </row>
    <row r="635" spans="2:8" ht="25.5">
      <c r="B635" s="720">
        <v>626</v>
      </c>
      <c r="C635" s="721"/>
      <c r="D635" s="730" t="s">
        <v>4374</v>
      </c>
      <c r="E635" s="684"/>
      <c r="F635" s="721"/>
      <c r="G635" s="722"/>
      <c r="H635" s="743">
        <v>150</v>
      </c>
    </row>
    <row r="636" spans="2:8" ht="25.5">
      <c r="B636" s="720">
        <v>627</v>
      </c>
      <c r="C636" s="721"/>
      <c r="D636" s="730" t="s">
        <v>4629</v>
      </c>
      <c r="E636" s="684"/>
      <c r="F636" s="721"/>
      <c r="G636" s="722"/>
      <c r="H636" s="188" t="s">
        <v>4369</v>
      </c>
    </row>
    <row r="637" spans="2:8" ht="25.5">
      <c r="B637" s="720">
        <v>628</v>
      </c>
      <c r="C637" s="721"/>
      <c r="D637" s="730" t="s">
        <v>4375</v>
      </c>
      <c r="E637" s="684"/>
      <c r="F637" s="721"/>
      <c r="G637" s="722"/>
      <c r="H637" s="743">
        <v>150</v>
      </c>
    </row>
    <row r="638" spans="2:8" ht="25.5">
      <c r="B638" s="720">
        <v>629</v>
      </c>
      <c r="C638" s="721"/>
      <c r="D638" s="730" t="s">
        <v>4376</v>
      </c>
      <c r="E638" s="684"/>
      <c r="F638" s="721"/>
      <c r="G638" s="722"/>
      <c r="H638" s="743">
        <v>150</v>
      </c>
    </row>
    <row r="639" spans="2:8" ht="25.5">
      <c r="B639" s="720">
        <v>630</v>
      </c>
      <c r="C639" s="721"/>
      <c r="D639" s="730" t="s">
        <v>4630</v>
      </c>
      <c r="E639" s="684"/>
      <c r="F639" s="721"/>
      <c r="G639" s="722"/>
      <c r="H639" s="188"/>
    </row>
    <row r="640" spans="2:8" ht="25.5">
      <c r="B640" s="720">
        <v>631</v>
      </c>
      <c r="C640" s="721"/>
      <c r="D640" s="730" t="s">
        <v>4377</v>
      </c>
      <c r="E640" s="684"/>
      <c r="F640" s="721"/>
      <c r="G640" s="722"/>
      <c r="H640" s="188"/>
    </row>
    <row r="641" spans="2:8" ht="25.5">
      <c r="B641" s="720">
        <v>632</v>
      </c>
      <c r="C641" s="721"/>
      <c r="D641" s="730" t="s">
        <v>4378</v>
      </c>
      <c r="E641" s="684"/>
      <c r="F641" s="721"/>
      <c r="G641" s="722"/>
      <c r="H641" s="188"/>
    </row>
    <row r="642" spans="2:8" ht="25.5">
      <c r="B642" s="720">
        <v>633</v>
      </c>
      <c r="C642" s="721"/>
      <c r="D642" s="730" t="s">
        <v>4379</v>
      </c>
      <c r="E642" s="684"/>
      <c r="F642" s="721"/>
      <c r="G642" s="722"/>
      <c r="H642" s="188"/>
    </row>
    <row r="643" spans="2:8" ht="25.5">
      <c r="B643" s="720">
        <v>634</v>
      </c>
      <c r="C643" s="721"/>
      <c r="D643" s="730" t="s">
        <v>4631</v>
      </c>
      <c r="E643" s="684"/>
      <c r="F643" s="721"/>
      <c r="G643" s="722"/>
      <c r="H643" s="188"/>
    </row>
    <row r="644" spans="2:8">
      <c r="B644" s="720">
        <v>635</v>
      </c>
      <c r="C644" s="721"/>
      <c r="D644" s="730" t="s">
        <v>4380</v>
      </c>
      <c r="E644" s="684"/>
      <c r="F644" s="721"/>
      <c r="G644" s="722"/>
      <c r="H644" s="743">
        <v>150</v>
      </c>
    </row>
    <row r="645" spans="2:8">
      <c r="B645" s="720">
        <v>636</v>
      </c>
      <c r="C645" s="721"/>
      <c r="D645" s="730" t="s">
        <v>4381</v>
      </c>
      <c r="E645" s="684"/>
      <c r="F645" s="721"/>
      <c r="G645" s="722"/>
      <c r="H645" s="188" t="s">
        <v>4369</v>
      </c>
    </row>
    <row r="646" spans="2:8">
      <c r="B646" s="720">
        <v>637</v>
      </c>
      <c r="C646" s="721"/>
      <c r="D646" s="730" t="s">
        <v>4382</v>
      </c>
      <c r="E646" s="684"/>
      <c r="F646" s="721"/>
      <c r="G646" s="722"/>
      <c r="H646" s="743">
        <v>150</v>
      </c>
    </row>
    <row r="647" spans="2:8">
      <c r="B647" s="720">
        <v>638</v>
      </c>
      <c r="C647" s="721"/>
      <c r="D647" s="730" t="s">
        <v>4632</v>
      </c>
      <c r="E647" s="684"/>
      <c r="F647" s="721"/>
      <c r="G647" s="722"/>
      <c r="H647" s="743">
        <v>150</v>
      </c>
    </row>
    <row r="648" spans="2:8">
      <c r="B648" s="720">
        <v>639</v>
      </c>
      <c r="C648" s="721"/>
      <c r="D648" s="730" t="s">
        <v>4383</v>
      </c>
      <c r="E648" s="684"/>
      <c r="F648" s="721"/>
      <c r="G648" s="722"/>
      <c r="H648" s="743">
        <v>150</v>
      </c>
    </row>
    <row r="649" spans="2:8">
      <c r="B649" s="720">
        <v>640</v>
      </c>
      <c r="C649" s="725"/>
      <c r="D649" s="731" t="s">
        <v>4384</v>
      </c>
      <c r="E649" s="220"/>
      <c r="F649" s="725"/>
      <c r="G649" s="735"/>
      <c r="H649" s="744">
        <v>150</v>
      </c>
    </row>
    <row r="650" spans="2:8" ht="25.5">
      <c r="B650" s="720">
        <v>641</v>
      </c>
      <c r="C650" s="725"/>
      <c r="D650" s="731" t="s">
        <v>4385</v>
      </c>
      <c r="E650" s="220"/>
      <c r="F650" s="725"/>
      <c r="G650" s="735"/>
      <c r="H650" s="733" t="s">
        <v>4369</v>
      </c>
    </row>
    <row r="651" spans="2:8">
      <c r="B651" s="720">
        <v>642</v>
      </c>
      <c r="C651" s="188"/>
      <c r="D651" s="730" t="s">
        <v>4633</v>
      </c>
      <c r="E651" s="223"/>
      <c r="F651" s="188"/>
      <c r="G651" s="736"/>
      <c r="H651" s="188" t="s">
        <v>4369</v>
      </c>
    </row>
    <row r="652" spans="2:8">
      <c r="B652" s="720">
        <v>643</v>
      </c>
      <c r="C652" s="188"/>
      <c r="D652" s="730" t="s">
        <v>4386</v>
      </c>
      <c r="E652" s="223"/>
      <c r="F652" s="188"/>
      <c r="G652" s="736"/>
      <c r="H652" s="743">
        <v>150</v>
      </c>
    </row>
    <row r="653" spans="2:8" ht="25.5">
      <c r="B653" s="720">
        <v>644</v>
      </c>
      <c r="C653" s="188"/>
      <c r="D653" s="730" t="s">
        <v>4387</v>
      </c>
      <c r="E653" s="223"/>
      <c r="F653" s="188"/>
      <c r="G653" s="736"/>
      <c r="H653" s="743">
        <v>100</v>
      </c>
    </row>
    <row r="654" spans="2:8" ht="25.5">
      <c r="B654" s="720">
        <v>645</v>
      </c>
      <c r="C654" s="188"/>
      <c r="D654" s="730" t="s">
        <v>4388</v>
      </c>
      <c r="E654" s="223"/>
      <c r="F654" s="188"/>
      <c r="G654" s="736"/>
      <c r="H654" s="743">
        <v>100</v>
      </c>
    </row>
    <row r="655" spans="2:8" ht="25.5">
      <c r="B655" s="720">
        <v>646</v>
      </c>
      <c r="C655" s="188"/>
      <c r="D655" s="730" t="s">
        <v>4389</v>
      </c>
      <c r="E655" s="223"/>
      <c r="F655" s="188"/>
      <c r="G655" s="736"/>
      <c r="H655" s="743">
        <v>100</v>
      </c>
    </row>
    <row r="656" spans="2:8" ht="25.5">
      <c r="B656" s="720">
        <v>647</v>
      </c>
      <c r="C656" s="188"/>
      <c r="D656" s="730" t="s">
        <v>4390</v>
      </c>
      <c r="E656" s="223"/>
      <c r="F656" s="188"/>
      <c r="G656" s="736"/>
      <c r="H656" s="743">
        <v>150</v>
      </c>
    </row>
    <row r="657" spans="2:8" ht="25.5">
      <c r="B657" s="720">
        <v>648</v>
      </c>
      <c r="C657" s="188"/>
      <c r="D657" s="730" t="s">
        <v>4391</v>
      </c>
      <c r="E657" s="223"/>
      <c r="F657" s="188"/>
      <c r="G657" s="736"/>
      <c r="H657" s="743">
        <v>100</v>
      </c>
    </row>
    <row r="658" spans="2:8" ht="25.5">
      <c r="B658" s="720">
        <v>649</v>
      </c>
      <c r="C658" s="188"/>
      <c r="D658" s="730" t="s">
        <v>4392</v>
      </c>
      <c r="E658" s="223"/>
      <c r="F658" s="188"/>
      <c r="G658" s="736"/>
      <c r="H658" s="188" t="s">
        <v>4393</v>
      </c>
    </row>
    <row r="659" spans="2:8" ht="25.5">
      <c r="B659" s="720">
        <v>650</v>
      </c>
      <c r="C659" s="188"/>
      <c r="D659" s="730" t="s">
        <v>4634</v>
      </c>
      <c r="E659" s="223"/>
      <c r="F659" s="188"/>
      <c r="G659" s="736"/>
      <c r="H659" s="743">
        <v>150</v>
      </c>
    </row>
    <row r="660" spans="2:8">
      <c r="B660" s="720">
        <v>651</v>
      </c>
      <c r="C660" s="188"/>
      <c r="D660" s="730" t="s">
        <v>4635</v>
      </c>
      <c r="E660" s="223"/>
      <c r="F660" s="188"/>
      <c r="G660" s="736"/>
      <c r="H660" s="743">
        <v>100</v>
      </c>
    </row>
    <row r="661" spans="2:8">
      <c r="B661" s="720">
        <v>652</v>
      </c>
      <c r="C661" s="188"/>
      <c r="D661" s="730" t="s">
        <v>4636</v>
      </c>
      <c r="E661" s="223"/>
      <c r="F661" s="188"/>
      <c r="G661" s="736"/>
      <c r="H661" s="743">
        <v>50</v>
      </c>
    </row>
    <row r="662" spans="2:8" ht="25.5">
      <c r="B662" s="720">
        <v>653</v>
      </c>
      <c r="C662" s="188"/>
      <c r="D662" s="730" t="s">
        <v>4637</v>
      </c>
      <c r="E662" s="223"/>
      <c r="F662" s="188"/>
      <c r="G662" s="736"/>
      <c r="H662" s="743">
        <v>6000</v>
      </c>
    </row>
    <row r="663" spans="2:8" ht="25.5">
      <c r="B663" s="720">
        <v>654</v>
      </c>
      <c r="C663" s="188"/>
      <c r="D663" s="730" t="s">
        <v>4638</v>
      </c>
      <c r="E663" s="223"/>
      <c r="F663" s="188"/>
      <c r="G663" s="736"/>
      <c r="H663" s="188"/>
    </row>
    <row r="664" spans="2:8" ht="25.5">
      <c r="B664" s="720">
        <v>655</v>
      </c>
      <c r="C664" s="188"/>
      <c r="D664" s="730" t="s">
        <v>4394</v>
      </c>
      <c r="E664" s="223"/>
      <c r="F664" s="188"/>
      <c r="G664" s="736"/>
      <c r="H664" s="188"/>
    </row>
    <row r="665" spans="2:8" ht="25.5">
      <c r="B665" s="720">
        <v>656</v>
      </c>
      <c r="C665" s="188"/>
      <c r="D665" s="730" t="s">
        <v>4395</v>
      </c>
      <c r="E665" s="223"/>
      <c r="F665" s="188"/>
      <c r="G665" s="736"/>
      <c r="H665" s="188"/>
    </row>
    <row r="666" spans="2:8" ht="25.5">
      <c r="B666" s="720">
        <v>657</v>
      </c>
      <c r="C666" s="188"/>
      <c r="D666" s="730" t="s">
        <v>4639</v>
      </c>
      <c r="E666" s="223"/>
      <c r="F666" s="188"/>
      <c r="G666" s="736"/>
      <c r="H666" s="188"/>
    </row>
    <row r="667" spans="2:8" ht="25.5">
      <c r="B667" s="720">
        <v>658</v>
      </c>
      <c r="C667" s="188"/>
      <c r="D667" s="730" t="s">
        <v>4396</v>
      </c>
      <c r="E667" s="223"/>
      <c r="F667" s="188"/>
      <c r="G667" s="736"/>
      <c r="H667" s="743">
        <v>200</v>
      </c>
    </row>
    <row r="668" spans="2:8" ht="25.5">
      <c r="B668" s="720">
        <v>659</v>
      </c>
      <c r="C668" s="188"/>
      <c r="D668" s="730" t="s">
        <v>4640</v>
      </c>
      <c r="E668" s="223"/>
      <c r="F668" s="188"/>
      <c r="G668" s="736"/>
      <c r="H668" s="743">
        <v>100</v>
      </c>
    </row>
    <row r="669" spans="2:8" ht="25.5">
      <c r="B669" s="720">
        <v>660</v>
      </c>
      <c r="C669" s="188"/>
      <c r="D669" s="730" t="s">
        <v>4397</v>
      </c>
      <c r="E669" s="223"/>
      <c r="F669" s="188"/>
      <c r="G669" s="736"/>
      <c r="H669" s="743">
        <v>100</v>
      </c>
    </row>
    <row r="670" spans="2:8" ht="25.5">
      <c r="B670" s="720">
        <v>661</v>
      </c>
      <c r="C670" s="188"/>
      <c r="D670" s="730" t="s">
        <v>4398</v>
      </c>
      <c r="E670" s="223"/>
      <c r="F670" s="188"/>
      <c r="G670" s="736"/>
      <c r="H670" s="743">
        <v>100</v>
      </c>
    </row>
    <row r="671" spans="2:8" ht="25.5">
      <c r="B671" s="720">
        <v>662</v>
      </c>
      <c r="C671" s="188"/>
      <c r="D671" s="730" t="s">
        <v>4399</v>
      </c>
      <c r="E671" s="223"/>
      <c r="F671" s="188"/>
      <c r="G671" s="736"/>
      <c r="H671" s="743">
        <v>200</v>
      </c>
    </row>
    <row r="672" spans="2:8" ht="25.5">
      <c r="B672" s="720">
        <v>663</v>
      </c>
      <c r="C672" s="188"/>
      <c r="D672" s="730" t="s">
        <v>4400</v>
      </c>
      <c r="E672" s="223"/>
      <c r="F672" s="188"/>
      <c r="G672" s="736"/>
      <c r="H672" s="743">
        <v>100</v>
      </c>
    </row>
    <row r="673" spans="2:8" ht="25.5">
      <c r="B673" s="720">
        <v>664</v>
      </c>
      <c r="C673" s="188"/>
      <c r="D673" s="730" t="s">
        <v>4401</v>
      </c>
      <c r="E673" s="223"/>
      <c r="F673" s="188"/>
      <c r="G673" s="736"/>
      <c r="H673" s="743">
        <v>200</v>
      </c>
    </row>
    <row r="674" spans="2:8" ht="25.5">
      <c r="B674" s="720">
        <v>665</v>
      </c>
      <c r="C674" s="188"/>
      <c r="D674" s="730" t="s">
        <v>4402</v>
      </c>
      <c r="E674" s="223"/>
      <c r="F674" s="188"/>
      <c r="G674" s="736"/>
      <c r="H674" s="743">
        <v>200</v>
      </c>
    </row>
    <row r="675" spans="2:8" ht="25.5">
      <c r="B675" s="720">
        <v>666</v>
      </c>
      <c r="C675" s="188"/>
      <c r="D675" s="730" t="s">
        <v>4403</v>
      </c>
      <c r="E675" s="223"/>
      <c r="F675" s="188"/>
      <c r="G675" s="736"/>
      <c r="H675" s="743">
        <v>200</v>
      </c>
    </row>
    <row r="676" spans="2:8" ht="25.5">
      <c r="B676" s="720">
        <v>667</v>
      </c>
      <c r="C676" s="188"/>
      <c r="D676" s="730" t="s">
        <v>4641</v>
      </c>
      <c r="E676" s="223"/>
      <c r="F676" s="188"/>
      <c r="G676" s="736"/>
      <c r="H676" s="743">
        <v>200</v>
      </c>
    </row>
    <row r="677" spans="2:8" ht="25.5">
      <c r="B677" s="720">
        <v>668</v>
      </c>
      <c r="C677" s="188"/>
      <c r="D677" s="730" t="s">
        <v>4642</v>
      </c>
      <c r="E677" s="223"/>
      <c r="F677" s="188"/>
      <c r="G677" s="736"/>
      <c r="H677" s="743">
        <v>200</v>
      </c>
    </row>
    <row r="678" spans="2:8" ht="25.5">
      <c r="B678" s="720">
        <v>669</v>
      </c>
      <c r="C678" s="188"/>
      <c r="D678" s="730" t="s">
        <v>4404</v>
      </c>
      <c r="E678" s="223"/>
      <c r="F678" s="188"/>
      <c r="G678" s="736"/>
      <c r="H678" s="743">
        <v>50</v>
      </c>
    </row>
    <row r="679" spans="2:8" ht="25.5">
      <c r="B679" s="720">
        <v>670</v>
      </c>
      <c r="C679" s="188"/>
      <c r="D679" s="730" t="s">
        <v>4405</v>
      </c>
      <c r="E679" s="223"/>
      <c r="F679" s="188"/>
      <c r="G679" s="736"/>
      <c r="H679" s="743">
        <v>200</v>
      </c>
    </row>
    <row r="680" spans="2:8" ht="25.5">
      <c r="B680" s="720">
        <v>671</v>
      </c>
      <c r="C680" s="188"/>
      <c r="D680" s="730" t="s">
        <v>4643</v>
      </c>
      <c r="E680" s="223"/>
      <c r="F680" s="188"/>
      <c r="G680" s="736"/>
      <c r="H680" s="188" t="s">
        <v>4406</v>
      </c>
    </row>
    <row r="681" spans="2:8" ht="25.5">
      <c r="B681" s="720">
        <v>672</v>
      </c>
      <c r="C681" s="188"/>
      <c r="D681" s="730" t="s">
        <v>4407</v>
      </c>
      <c r="E681" s="223"/>
      <c r="F681" s="188"/>
      <c r="G681" s="736"/>
      <c r="H681" s="743">
        <v>200</v>
      </c>
    </row>
    <row r="682" spans="2:8" ht="25.5">
      <c r="B682" s="720">
        <v>673</v>
      </c>
      <c r="C682" s="188"/>
      <c r="D682" s="730" t="s">
        <v>4408</v>
      </c>
      <c r="E682" s="223"/>
      <c r="F682" s="188"/>
      <c r="G682" s="736"/>
      <c r="H682" s="743">
        <v>200</v>
      </c>
    </row>
    <row r="683" spans="2:8" ht="25.5">
      <c r="B683" s="720">
        <v>674</v>
      </c>
      <c r="C683" s="188"/>
      <c r="D683" s="730" t="s">
        <v>4409</v>
      </c>
      <c r="E683" s="223"/>
      <c r="F683" s="188"/>
      <c r="G683" s="736"/>
      <c r="H683" s="743">
        <v>200</v>
      </c>
    </row>
    <row r="684" spans="2:8" ht="25.5">
      <c r="B684" s="720">
        <v>675</v>
      </c>
      <c r="C684" s="188"/>
      <c r="D684" s="730" t="s">
        <v>4644</v>
      </c>
      <c r="E684" s="223"/>
      <c r="F684" s="188"/>
      <c r="G684" s="736"/>
      <c r="H684" s="743">
        <v>200</v>
      </c>
    </row>
    <row r="685" spans="2:8" ht="25.5">
      <c r="B685" s="720">
        <v>676</v>
      </c>
      <c r="C685" s="188"/>
      <c r="D685" s="730" t="s">
        <v>4410</v>
      </c>
      <c r="E685" s="223"/>
      <c r="F685" s="188"/>
      <c r="G685" s="736"/>
      <c r="H685" s="743">
        <v>150</v>
      </c>
    </row>
    <row r="686" spans="2:8" ht="25.5">
      <c r="B686" s="720">
        <v>677</v>
      </c>
      <c r="C686" s="188"/>
      <c r="D686" s="730" t="s">
        <v>4411</v>
      </c>
      <c r="E686" s="223"/>
      <c r="F686" s="188"/>
      <c r="G686" s="736"/>
      <c r="H686" s="743">
        <v>150</v>
      </c>
    </row>
    <row r="687" spans="2:8" ht="25.5">
      <c r="B687" s="720">
        <v>678</v>
      </c>
      <c r="C687" s="188"/>
      <c r="D687" s="730" t="s">
        <v>4412</v>
      </c>
      <c r="E687" s="223"/>
      <c r="F687" s="188"/>
      <c r="G687" s="736"/>
      <c r="H687" s="743">
        <v>200</v>
      </c>
    </row>
    <row r="688" spans="2:8" ht="25.5">
      <c r="B688" s="720">
        <v>679</v>
      </c>
      <c r="C688" s="188"/>
      <c r="D688" s="730" t="s">
        <v>4645</v>
      </c>
      <c r="E688" s="223"/>
      <c r="F688" s="188"/>
      <c r="G688" s="736"/>
      <c r="H688" s="743">
        <v>200</v>
      </c>
    </row>
    <row r="689" spans="2:8" ht="25.5">
      <c r="B689" s="720">
        <v>680</v>
      </c>
      <c r="C689" s="188"/>
      <c r="D689" s="730" t="s">
        <v>4646</v>
      </c>
      <c r="E689" s="223"/>
      <c r="F689" s="188"/>
      <c r="G689" s="736"/>
      <c r="H689" s="743">
        <v>200</v>
      </c>
    </row>
    <row r="690" spans="2:8" ht="25.5">
      <c r="B690" s="720">
        <v>681</v>
      </c>
      <c r="C690" s="188"/>
      <c r="D690" s="730" t="s">
        <v>4647</v>
      </c>
      <c r="E690" s="223"/>
      <c r="F690" s="188"/>
      <c r="G690" s="736"/>
      <c r="H690" s="743">
        <v>200</v>
      </c>
    </row>
    <row r="691" spans="2:8" ht="25.5">
      <c r="B691" s="720">
        <v>682</v>
      </c>
      <c r="C691" s="188"/>
      <c r="D691" s="730" t="s">
        <v>4648</v>
      </c>
      <c r="E691" s="223"/>
      <c r="F691" s="188"/>
      <c r="G691" s="736"/>
      <c r="H691" s="743">
        <v>200</v>
      </c>
    </row>
    <row r="692" spans="2:8" ht="25.5">
      <c r="B692" s="720">
        <v>683</v>
      </c>
      <c r="C692" s="188"/>
      <c r="D692" s="730" t="s">
        <v>4649</v>
      </c>
      <c r="E692" s="223"/>
      <c r="F692" s="188"/>
      <c r="G692" s="736"/>
      <c r="H692" s="743">
        <v>200</v>
      </c>
    </row>
    <row r="693" spans="2:8" ht="25.5">
      <c r="B693" s="720">
        <v>684</v>
      </c>
      <c r="C693" s="188"/>
      <c r="D693" s="730" t="s">
        <v>4413</v>
      </c>
      <c r="E693" s="223"/>
      <c r="F693" s="188"/>
      <c r="G693" s="736"/>
      <c r="H693" s="743">
        <v>200</v>
      </c>
    </row>
    <row r="694" spans="2:8" ht="25.5">
      <c r="B694" s="720">
        <v>685</v>
      </c>
      <c r="C694" s="188"/>
      <c r="D694" s="730" t="s">
        <v>4414</v>
      </c>
      <c r="E694" s="223"/>
      <c r="F694" s="188"/>
      <c r="G694" s="736"/>
      <c r="H694" s="743">
        <v>200</v>
      </c>
    </row>
    <row r="695" spans="2:8" ht="25.5">
      <c r="B695" s="720">
        <v>686</v>
      </c>
      <c r="C695" s="188"/>
      <c r="D695" s="730" t="s">
        <v>4415</v>
      </c>
      <c r="E695" s="223"/>
      <c r="F695" s="188"/>
      <c r="G695" s="736"/>
      <c r="H695" s="743">
        <v>50</v>
      </c>
    </row>
    <row r="696" spans="2:8" ht="25.5">
      <c r="B696" s="720">
        <v>687</v>
      </c>
      <c r="C696" s="188"/>
      <c r="D696" s="730" t="s">
        <v>4416</v>
      </c>
      <c r="E696" s="223"/>
      <c r="F696" s="188"/>
      <c r="G696" s="736"/>
      <c r="H696" s="743">
        <v>200</v>
      </c>
    </row>
    <row r="697" spans="2:8" ht="25.5">
      <c r="B697" s="720">
        <v>688</v>
      </c>
      <c r="C697" s="188"/>
      <c r="D697" s="730" t="s">
        <v>4650</v>
      </c>
      <c r="E697" s="223"/>
      <c r="F697" s="188"/>
      <c r="G697" s="736"/>
      <c r="H697" s="743">
        <v>100</v>
      </c>
    </row>
    <row r="698" spans="2:8" ht="25.5">
      <c r="B698" s="720">
        <v>689</v>
      </c>
      <c r="C698" s="188"/>
      <c r="D698" s="730" t="s">
        <v>4651</v>
      </c>
      <c r="E698" s="223"/>
      <c r="F698" s="188"/>
      <c r="G698" s="736"/>
      <c r="H698" s="743">
        <v>200</v>
      </c>
    </row>
    <row r="699" spans="2:8" ht="25.5">
      <c r="B699" s="720">
        <v>690</v>
      </c>
      <c r="C699" s="188"/>
      <c r="D699" s="730" t="s">
        <v>4652</v>
      </c>
      <c r="E699" s="223"/>
      <c r="F699" s="188"/>
      <c r="G699" s="736"/>
      <c r="H699" s="743">
        <v>200</v>
      </c>
    </row>
    <row r="700" spans="2:8" ht="25.5">
      <c r="B700" s="720">
        <v>691</v>
      </c>
      <c r="C700" s="188"/>
      <c r="D700" s="730" t="s">
        <v>4653</v>
      </c>
      <c r="E700" s="223"/>
      <c r="F700" s="188"/>
      <c r="G700" s="736"/>
      <c r="H700" s="743">
        <v>200</v>
      </c>
    </row>
    <row r="701" spans="2:8" ht="25.5">
      <c r="B701" s="720">
        <v>692</v>
      </c>
      <c r="C701" s="188"/>
      <c r="D701" s="730" t="s">
        <v>4417</v>
      </c>
      <c r="E701" s="223"/>
      <c r="F701" s="188"/>
      <c r="G701" s="736"/>
      <c r="H701" s="743">
        <v>200</v>
      </c>
    </row>
    <row r="702" spans="2:8" ht="25.5">
      <c r="B702" s="720">
        <v>693</v>
      </c>
      <c r="C702" s="188"/>
      <c r="D702" s="730" t="s">
        <v>4418</v>
      </c>
      <c r="E702" s="223"/>
      <c r="F702" s="188"/>
      <c r="G702" s="736"/>
      <c r="H702" s="743">
        <v>200</v>
      </c>
    </row>
    <row r="703" spans="2:8" ht="25.5">
      <c r="B703" s="720">
        <v>694</v>
      </c>
      <c r="C703" s="188"/>
      <c r="D703" s="730" t="s">
        <v>4419</v>
      </c>
      <c r="E703" s="223"/>
      <c r="F703" s="188"/>
      <c r="G703" s="736"/>
      <c r="H703" s="743">
        <v>200</v>
      </c>
    </row>
    <row r="704" spans="2:8" ht="25.5">
      <c r="B704" s="720">
        <v>695</v>
      </c>
      <c r="C704" s="188"/>
      <c r="D704" s="730" t="s">
        <v>4420</v>
      </c>
      <c r="E704" s="223"/>
      <c r="F704" s="188"/>
      <c r="G704" s="736"/>
      <c r="H704" s="743">
        <v>200</v>
      </c>
    </row>
    <row r="705" spans="2:8" ht="25.5">
      <c r="B705" s="720">
        <v>696</v>
      </c>
      <c r="C705" s="188"/>
      <c r="D705" s="730" t="s">
        <v>4421</v>
      </c>
      <c r="E705" s="223"/>
      <c r="F705" s="188"/>
      <c r="G705" s="736"/>
      <c r="H705" s="743">
        <v>200</v>
      </c>
    </row>
    <row r="706" spans="2:8" ht="25.5">
      <c r="B706" s="720">
        <v>697</v>
      </c>
      <c r="C706" s="188"/>
      <c r="D706" s="730" t="s">
        <v>4654</v>
      </c>
      <c r="E706" s="223"/>
      <c r="F706" s="188"/>
      <c r="G706" s="736"/>
      <c r="H706" s="743">
        <v>200</v>
      </c>
    </row>
    <row r="707" spans="2:8" ht="25.5">
      <c r="B707" s="720">
        <v>698</v>
      </c>
      <c r="C707" s="188"/>
      <c r="D707" s="730" t="s">
        <v>4655</v>
      </c>
      <c r="E707" s="223"/>
      <c r="F707" s="188"/>
      <c r="G707" s="736"/>
      <c r="H707" s="743">
        <v>100</v>
      </c>
    </row>
    <row r="708" spans="2:8" ht="25.5">
      <c r="B708" s="720">
        <v>699</v>
      </c>
      <c r="C708" s="188"/>
      <c r="D708" s="730" t="s">
        <v>4422</v>
      </c>
      <c r="E708" s="223"/>
      <c r="F708" s="188"/>
      <c r="G708" s="736"/>
      <c r="H708" s="743">
        <v>200</v>
      </c>
    </row>
    <row r="709" spans="2:8" ht="25.5">
      <c r="B709" s="720">
        <v>700</v>
      </c>
      <c r="C709" s="188"/>
      <c r="D709" s="730" t="s">
        <v>4423</v>
      </c>
      <c r="E709" s="223"/>
      <c r="F709" s="188"/>
      <c r="G709" s="736"/>
      <c r="H709" s="743">
        <v>200</v>
      </c>
    </row>
    <row r="710" spans="2:8" ht="25.5">
      <c r="B710" s="720">
        <v>701</v>
      </c>
      <c r="C710" s="188"/>
      <c r="D710" s="730" t="s">
        <v>4656</v>
      </c>
      <c r="E710" s="223"/>
      <c r="F710" s="188"/>
      <c r="G710" s="736"/>
      <c r="H710" s="743">
        <v>100</v>
      </c>
    </row>
    <row r="711" spans="2:8" ht="25.5">
      <c r="B711" s="720">
        <v>702</v>
      </c>
      <c r="C711" s="188"/>
      <c r="D711" s="730" t="s">
        <v>4424</v>
      </c>
      <c r="E711" s="223"/>
      <c r="F711" s="188"/>
      <c r="G711" s="736"/>
      <c r="H711" s="188" t="s">
        <v>4425</v>
      </c>
    </row>
    <row r="712" spans="2:8" ht="25.5">
      <c r="B712" s="720">
        <v>703</v>
      </c>
      <c r="C712" s="188"/>
      <c r="D712" s="730" t="s">
        <v>4657</v>
      </c>
      <c r="E712" s="223"/>
      <c r="F712" s="188"/>
      <c r="G712" s="736"/>
      <c r="H712" s="743">
        <v>50</v>
      </c>
    </row>
    <row r="713" spans="2:8" ht="25.5">
      <c r="B713" s="720">
        <v>704</v>
      </c>
      <c r="C713" s="188"/>
      <c r="D713" s="730" t="s">
        <v>4426</v>
      </c>
      <c r="E713" s="223"/>
      <c r="F713" s="188"/>
      <c r="G713" s="736"/>
      <c r="H713" s="743">
        <v>200</v>
      </c>
    </row>
    <row r="714" spans="2:8" ht="25.5">
      <c r="B714" s="720">
        <v>705</v>
      </c>
      <c r="C714" s="188"/>
      <c r="D714" s="730" t="s">
        <v>4658</v>
      </c>
      <c r="E714" s="223"/>
      <c r="F714" s="188"/>
      <c r="G714" s="736"/>
      <c r="H714" s="743">
        <v>200</v>
      </c>
    </row>
    <row r="715" spans="2:8" ht="25.5">
      <c r="B715" s="720">
        <v>706</v>
      </c>
      <c r="C715" s="188"/>
      <c r="D715" s="730" t="s">
        <v>4427</v>
      </c>
      <c r="E715" s="223"/>
      <c r="F715" s="188"/>
      <c r="G715" s="736"/>
      <c r="H715" s="743">
        <v>200</v>
      </c>
    </row>
    <row r="716" spans="2:8" ht="25.5">
      <c r="B716" s="720">
        <v>707</v>
      </c>
      <c r="C716" s="188"/>
      <c r="D716" s="730" t="s">
        <v>4659</v>
      </c>
      <c r="E716" s="223"/>
      <c r="F716" s="188"/>
      <c r="G716" s="736"/>
      <c r="H716" s="743">
        <v>200</v>
      </c>
    </row>
    <row r="717" spans="2:8" ht="25.5">
      <c r="B717" s="720">
        <v>708</v>
      </c>
      <c r="C717" s="188"/>
      <c r="D717" s="730" t="s">
        <v>4428</v>
      </c>
      <c r="E717" s="223"/>
      <c r="F717" s="188"/>
      <c r="G717" s="736"/>
      <c r="H717" s="743">
        <v>200</v>
      </c>
    </row>
    <row r="718" spans="2:8" ht="25.5">
      <c r="B718" s="720">
        <v>709</v>
      </c>
      <c r="C718" s="188"/>
      <c r="D718" s="730" t="s">
        <v>4429</v>
      </c>
      <c r="E718" s="223"/>
      <c r="F718" s="188"/>
      <c r="G718" s="736"/>
      <c r="H718" s="743">
        <v>200</v>
      </c>
    </row>
    <row r="719" spans="2:8" ht="25.5">
      <c r="B719" s="720">
        <v>710</v>
      </c>
      <c r="C719" s="188"/>
      <c r="D719" s="730" t="s">
        <v>4430</v>
      </c>
      <c r="E719" s="223"/>
      <c r="F719" s="188"/>
      <c r="G719" s="736"/>
      <c r="H719" s="743">
        <v>200</v>
      </c>
    </row>
    <row r="720" spans="2:8" ht="25.5">
      <c r="B720" s="720">
        <v>711</v>
      </c>
      <c r="C720" s="188"/>
      <c r="D720" s="730" t="s">
        <v>4431</v>
      </c>
      <c r="E720" s="223"/>
      <c r="F720" s="188"/>
      <c r="G720" s="736"/>
      <c r="H720" s="188" t="s">
        <v>4393</v>
      </c>
    </row>
    <row r="721" spans="2:8" ht="25.5">
      <c r="B721" s="720">
        <v>712</v>
      </c>
      <c r="C721" s="188"/>
      <c r="D721" s="730" t="s">
        <v>4660</v>
      </c>
      <c r="E721" s="223"/>
      <c r="F721" s="188"/>
      <c r="G721" s="736"/>
      <c r="H721" s="743">
        <v>100</v>
      </c>
    </row>
    <row r="722" spans="2:8" ht="25.5">
      <c r="B722" s="720">
        <v>713</v>
      </c>
      <c r="C722" s="188"/>
      <c r="D722" s="730" t="s">
        <v>4661</v>
      </c>
      <c r="E722" s="223"/>
      <c r="F722" s="188"/>
      <c r="G722" s="736"/>
      <c r="H722" s="188" t="s">
        <v>4393</v>
      </c>
    </row>
    <row r="723" spans="2:8" ht="25.5">
      <c r="B723" s="720">
        <v>714</v>
      </c>
      <c r="C723" s="188"/>
      <c r="D723" s="730" t="s">
        <v>4432</v>
      </c>
      <c r="E723" s="223"/>
      <c r="F723" s="188"/>
      <c r="G723" s="736"/>
      <c r="H723" s="188" t="s">
        <v>4393</v>
      </c>
    </row>
    <row r="724" spans="2:8" ht="25.5">
      <c r="B724" s="720">
        <v>715</v>
      </c>
      <c r="C724" s="188"/>
      <c r="D724" s="730" t="s">
        <v>4433</v>
      </c>
      <c r="E724" s="223"/>
      <c r="F724" s="188"/>
      <c r="G724" s="736"/>
      <c r="H724" s="743">
        <v>50</v>
      </c>
    </row>
    <row r="725" spans="2:8" ht="25.5">
      <c r="B725" s="720">
        <v>716</v>
      </c>
      <c r="C725" s="188"/>
      <c r="D725" s="730" t="s">
        <v>4434</v>
      </c>
      <c r="E725" s="223"/>
      <c r="F725" s="188"/>
      <c r="G725" s="736"/>
      <c r="H725" s="743">
        <v>100</v>
      </c>
    </row>
    <row r="726" spans="2:8" ht="25.5">
      <c r="B726" s="720">
        <v>717</v>
      </c>
      <c r="C726" s="188"/>
      <c r="D726" s="730" t="s">
        <v>4435</v>
      </c>
      <c r="E726" s="223"/>
      <c r="F726" s="188"/>
      <c r="G726" s="736"/>
      <c r="H726" s="188" t="s">
        <v>4393</v>
      </c>
    </row>
    <row r="727" spans="2:8" ht="25.5">
      <c r="B727" s="720">
        <v>718</v>
      </c>
      <c r="C727" s="188"/>
      <c r="D727" s="730" t="s">
        <v>4436</v>
      </c>
      <c r="E727" s="223"/>
      <c r="F727" s="188"/>
      <c r="G727" s="736"/>
      <c r="H727" s="188" t="s">
        <v>4393</v>
      </c>
    </row>
    <row r="728" spans="2:8" ht="25.5">
      <c r="B728" s="720">
        <v>719</v>
      </c>
      <c r="C728" s="188"/>
      <c r="D728" s="730" t="s">
        <v>4662</v>
      </c>
      <c r="E728" s="223"/>
      <c r="F728" s="188"/>
      <c r="G728" s="736"/>
      <c r="H728" s="188" t="s">
        <v>4393</v>
      </c>
    </row>
    <row r="729" spans="2:8" ht="25.5">
      <c r="B729" s="720">
        <v>720</v>
      </c>
      <c r="C729" s="188"/>
      <c r="D729" s="730" t="s">
        <v>4437</v>
      </c>
      <c r="E729" s="223"/>
      <c r="F729" s="188"/>
      <c r="G729" s="736"/>
      <c r="H729" s="188" t="s">
        <v>4393</v>
      </c>
    </row>
    <row r="730" spans="2:8" ht="25.5">
      <c r="B730" s="720">
        <v>721</v>
      </c>
      <c r="C730" s="188"/>
      <c r="D730" s="730" t="s">
        <v>4438</v>
      </c>
      <c r="E730" s="223"/>
      <c r="F730" s="188"/>
      <c r="G730" s="736"/>
      <c r="H730" s="188" t="s">
        <v>4393</v>
      </c>
    </row>
    <row r="731" spans="2:8" ht="25.5">
      <c r="B731" s="720">
        <v>722</v>
      </c>
      <c r="C731" s="188"/>
      <c r="D731" s="730" t="s">
        <v>4439</v>
      </c>
      <c r="E731" s="223"/>
      <c r="F731" s="188"/>
      <c r="G731" s="736"/>
      <c r="H731" s="188" t="s">
        <v>4393</v>
      </c>
    </row>
    <row r="732" spans="2:8" ht="25.5">
      <c r="B732" s="720">
        <v>723</v>
      </c>
      <c r="C732" s="188"/>
      <c r="D732" s="730" t="s">
        <v>4663</v>
      </c>
      <c r="E732" s="223"/>
      <c r="F732" s="188"/>
      <c r="G732" s="736"/>
      <c r="H732" s="188" t="s">
        <v>4393</v>
      </c>
    </row>
    <row r="733" spans="2:8" ht="25.5">
      <c r="B733" s="720">
        <v>724</v>
      </c>
      <c r="C733" s="188"/>
      <c r="D733" s="730" t="s">
        <v>4664</v>
      </c>
      <c r="E733" s="223"/>
      <c r="F733" s="188"/>
      <c r="G733" s="736"/>
      <c r="H733" s="743">
        <v>50</v>
      </c>
    </row>
    <row r="734" spans="2:8" ht="25.5">
      <c r="B734" s="720">
        <v>725</v>
      </c>
      <c r="C734" s="188"/>
      <c r="D734" s="730" t="s">
        <v>4440</v>
      </c>
      <c r="E734" s="223"/>
      <c r="F734" s="188"/>
      <c r="G734" s="736"/>
      <c r="H734" s="743">
        <v>100</v>
      </c>
    </row>
    <row r="735" spans="2:8" ht="25.5">
      <c r="B735" s="720">
        <v>726</v>
      </c>
      <c r="C735" s="188"/>
      <c r="D735" s="730" t="s">
        <v>4441</v>
      </c>
      <c r="E735" s="223"/>
      <c r="F735" s="188"/>
      <c r="G735" s="736"/>
      <c r="H735" s="743">
        <v>50</v>
      </c>
    </row>
    <row r="736" spans="2:8" ht="25.5">
      <c r="B736" s="720">
        <v>727</v>
      </c>
      <c r="C736" s="188"/>
      <c r="D736" s="730" t="s">
        <v>4665</v>
      </c>
      <c r="E736" s="223"/>
      <c r="F736" s="188"/>
      <c r="G736" s="736"/>
      <c r="H736" s="188" t="s">
        <v>4393</v>
      </c>
    </row>
    <row r="737" spans="2:8" ht="25.5">
      <c r="B737" s="720">
        <v>728</v>
      </c>
      <c r="C737" s="188"/>
      <c r="D737" s="730" t="s">
        <v>4666</v>
      </c>
      <c r="E737" s="223"/>
      <c r="F737" s="188"/>
      <c r="G737" s="736"/>
      <c r="H737" s="188" t="s">
        <v>4393</v>
      </c>
    </row>
    <row r="738" spans="2:8" ht="25.5">
      <c r="B738" s="720">
        <v>729</v>
      </c>
      <c r="C738" s="188"/>
      <c r="D738" s="730" t="s">
        <v>4442</v>
      </c>
      <c r="E738" s="223"/>
      <c r="F738" s="188"/>
      <c r="G738" s="736"/>
      <c r="H738" s="188" t="s">
        <v>4393</v>
      </c>
    </row>
    <row r="739" spans="2:8" ht="25.5">
      <c r="B739" s="720">
        <v>730</v>
      </c>
      <c r="C739" s="188"/>
      <c r="D739" s="730" t="s">
        <v>4667</v>
      </c>
      <c r="E739" s="223"/>
      <c r="F739" s="188"/>
      <c r="G739" s="736"/>
      <c r="H739" s="743">
        <v>50</v>
      </c>
    </row>
    <row r="740" spans="2:8" ht="25.5">
      <c r="B740" s="720">
        <v>731</v>
      </c>
      <c r="C740" s="188"/>
      <c r="D740" s="730" t="s">
        <v>4443</v>
      </c>
      <c r="E740" s="223"/>
      <c r="F740" s="188"/>
      <c r="G740" s="736"/>
      <c r="H740" s="188" t="s">
        <v>4393</v>
      </c>
    </row>
    <row r="741" spans="2:8" ht="25.5">
      <c r="B741" s="720">
        <v>732</v>
      </c>
      <c r="C741" s="188"/>
      <c r="D741" s="730" t="s">
        <v>4444</v>
      </c>
      <c r="E741" s="223"/>
      <c r="F741" s="188"/>
      <c r="G741" s="736"/>
      <c r="H741" s="188" t="s">
        <v>4393</v>
      </c>
    </row>
    <row r="742" spans="2:8" ht="25.5">
      <c r="B742" s="720">
        <v>733</v>
      </c>
      <c r="C742" s="188"/>
      <c r="D742" s="730" t="s">
        <v>4668</v>
      </c>
      <c r="E742" s="223"/>
      <c r="F742" s="188"/>
      <c r="G742" s="736"/>
      <c r="H742" s="188" t="s">
        <v>4393</v>
      </c>
    </row>
    <row r="743" spans="2:8" ht="25.5">
      <c r="B743" s="720">
        <v>734</v>
      </c>
      <c r="C743" s="188"/>
      <c r="D743" s="730" t="s">
        <v>4445</v>
      </c>
      <c r="E743" s="223"/>
      <c r="F743" s="188"/>
      <c r="G743" s="736"/>
      <c r="H743" s="743">
        <v>50</v>
      </c>
    </row>
    <row r="744" spans="2:8" ht="25.5">
      <c r="B744" s="720">
        <v>735</v>
      </c>
      <c r="C744" s="188"/>
      <c r="D744" s="730" t="s">
        <v>4446</v>
      </c>
      <c r="E744" s="223"/>
      <c r="F744" s="188"/>
      <c r="G744" s="736"/>
      <c r="H744" s="743">
        <v>50</v>
      </c>
    </row>
    <row r="745" spans="2:8" ht="25.5">
      <c r="B745" s="720">
        <v>736</v>
      </c>
      <c r="C745" s="188"/>
      <c r="D745" s="730" t="s">
        <v>4447</v>
      </c>
      <c r="E745" s="223"/>
      <c r="F745" s="188"/>
      <c r="G745" s="736"/>
      <c r="H745" s="188" t="s">
        <v>4393</v>
      </c>
    </row>
    <row r="746" spans="2:8" ht="25.5">
      <c r="B746" s="720">
        <v>737</v>
      </c>
      <c r="C746" s="188"/>
      <c r="D746" s="730" t="s">
        <v>4669</v>
      </c>
      <c r="E746" s="223"/>
      <c r="F746" s="188"/>
      <c r="G746" s="736"/>
      <c r="H746" s="188" t="s">
        <v>4393</v>
      </c>
    </row>
    <row r="747" spans="2:8" ht="25.5">
      <c r="B747" s="720">
        <v>738</v>
      </c>
      <c r="C747" s="188"/>
      <c r="D747" s="730" t="s">
        <v>4670</v>
      </c>
      <c r="E747" s="223"/>
      <c r="F747" s="188"/>
      <c r="G747" s="736"/>
      <c r="H747" s="188" t="s">
        <v>4393</v>
      </c>
    </row>
    <row r="748" spans="2:8" ht="25.5">
      <c r="B748" s="720">
        <v>739</v>
      </c>
      <c r="C748" s="188"/>
      <c r="D748" s="730" t="s">
        <v>4448</v>
      </c>
      <c r="E748" s="223"/>
      <c r="F748" s="188"/>
      <c r="G748" s="736"/>
      <c r="H748" s="188" t="s">
        <v>4393</v>
      </c>
    </row>
    <row r="749" spans="2:8" ht="25.5">
      <c r="B749" s="720">
        <v>740</v>
      </c>
      <c r="C749" s="188"/>
      <c r="D749" s="730" t="s">
        <v>4449</v>
      </c>
      <c r="E749" s="223"/>
      <c r="F749" s="188"/>
      <c r="G749" s="736"/>
      <c r="H749" s="188" t="s">
        <v>4393</v>
      </c>
    </row>
    <row r="750" spans="2:8" ht="25.5">
      <c r="B750" s="720">
        <v>741</v>
      </c>
      <c r="C750" s="188"/>
      <c r="D750" s="730" t="s">
        <v>4671</v>
      </c>
      <c r="E750" s="223"/>
      <c r="F750" s="188"/>
      <c r="G750" s="736"/>
      <c r="H750" s="743">
        <v>200</v>
      </c>
    </row>
    <row r="751" spans="2:8" ht="25.5">
      <c r="B751" s="720">
        <v>742</v>
      </c>
      <c r="C751" s="188"/>
      <c r="D751" s="730" t="s">
        <v>4450</v>
      </c>
      <c r="E751" s="223"/>
      <c r="F751" s="188"/>
      <c r="G751" s="736"/>
      <c r="H751" s="188" t="s">
        <v>4393</v>
      </c>
    </row>
    <row r="752" spans="2:8" ht="25.5">
      <c r="B752" s="720">
        <v>743</v>
      </c>
      <c r="C752" s="188"/>
      <c r="D752" s="730" t="s">
        <v>4451</v>
      </c>
      <c r="E752" s="223"/>
      <c r="F752" s="188"/>
      <c r="G752" s="736"/>
      <c r="H752" s="188" t="s">
        <v>4393</v>
      </c>
    </row>
    <row r="753" spans="2:8" ht="25.5">
      <c r="B753" s="720">
        <v>744</v>
      </c>
      <c r="C753" s="188"/>
      <c r="D753" s="730" t="s">
        <v>4672</v>
      </c>
      <c r="E753" s="223"/>
      <c r="F753" s="188"/>
      <c r="G753" s="736"/>
      <c r="H753" s="743">
        <v>50</v>
      </c>
    </row>
    <row r="754" spans="2:8" ht="38.25">
      <c r="B754" s="720">
        <v>745</v>
      </c>
      <c r="C754" s="188"/>
      <c r="D754" s="730" t="s">
        <v>4673</v>
      </c>
      <c r="E754" s="223"/>
      <c r="F754" s="188"/>
      <c r="G754" s="736"/>
      <c r="H754" s="743">
        <v>50</v>
      </c>
    </row>
    <row r="755" spans="2:8" ht="25.5">
      <c r="B755" s="720">
        <v>746</v>
      </c>
      <c r="C755" s="188"/>
      <c r="D755" s="730" t="s">
        <v>4452</v>
      </c>
      <c r="E755" s="223"/>
      <c r="F755" s="188"/>
      <c r="G755" s="736"/>
      <c r="H755" s="743">
        <v>50</v>
      </c>
    </row>
    <row r="756" spans="2:8" ht="25.5">
      <c r="B756" s="720">
        <v>747</v>
      </c>
      <c r="C756" s="188"/>
      <c r="D756" s="730" t="s">
        <v>4674</v>
      </c>
      <c r="E756" s="223"/>
      <c r="F756" s="188"/>
      <c r="G756" s="736"/>
      <c r="H756" s="743">
        <v>50</v>
      </c>
    </row>
    <row r="757" spans="2:8" ht="25.5">
      <c r="B757" s="720">
        <v>748</v>
      </c>
      <c r="C757" s="188"/>
      <c r="D757" s="730" t="s">
        <v>4675</v>
      </c>
      <c r="E757" s="223"/>
      <c r="F757" s="188"/>
      <c r="G757" s="736"/>
      <c r="H757" s="743">
        <v>50</v>
      </c>
    </row>
    <row r="758" spans="2:8" ht="25.5">
      <c r="B758" s="720">
        <v>749</v>
      </c>
      <c r="C758" s="188"/>
      <c r="D758" s="730" t="s">
        <v>4676</v>
      </c>
      <c r="E758" s="223"/>
      <c r="F758" s="188"/>
      <c r="G758" s="736"/>
      <c r="H758" s="743">
        <v>50</v>
      </c>
    </row>
    <row r="759" spans="2:8" ht="25.5">
      <c r="B759" s="720">
        <v>750</v>
      </c>
      <c r="C759" s="188"/>
      <c r="D759" s="730" t="s">
        <v>4453</v>
      </c>
      <c r="E759" s="223"/>
      <c r="F759" s="188"/>
      <c r="G759" s="736"/>
      <c r="H759" s="743">
        <v>50</v>
      </c>
    </row>
    <row r="760" spans="2:8" ht="25.5">
      <c r="B760" s="720">
        <v>751</v>
      </c>
      <c r="C760" s="188"/>
      <c r="D760" s="730" t="s">
        <v>4454</v>
      </c>
      <c r="E760" s="223"/>
      <c r="F760" s="188"/>
      <c r="G760" s="736"/>
      <c r="H760" s="743">
        <v>50</v>
      </c>
    </row>
    <row r="761" spans="2:8" ht="25.5">
      <c r="B761" s="720">
        <v>752</v>
      </c>
      <c r="C761" s="188"/>
      <c r="D761" s="730" t="s">
        <v>4455</v>
      </c>
      <c r="E761" s="223"/>
      <c r="F761" s="188"/>
      <c r="G761" s="736"/>
      <c r="H761" s="743">
        <v>50</v>
      </c>
    </row>
    <row r="762" spans="2:8" ht="25.5">
      <c r="B762" s="720">
        <v>753</v>
      </c>
      <c r="C762" s="188"/>
      <c r="D762" s="730" t="s">
        <v>4677</v>
      </c>
      <c r="E762" s="223"/>
      <c r="F762" s="188"/>
      <c r="G762" s="736"/>
      <c r="H762" s="743">
        <v>50</v>
      </c>
    </row>
    <row r="763" spans="2:8" ht="25.5">
      <c r="B763" s="720">
        <v>754</v>
      </c>
      <c r="C763" s="188"/>
      <c r="D763" s="730" t="s">
        <v>4456</v>
      </c>
      <c r="E763" s="223"/>
      <c r="F763" s="188"/>
      <c r="G763" s="736"/>
      <c r="H763" s="743">
        <v>50</v>
      </c>
    </row>
    <row r="764" spans="2:8" ht="25.5">
      <c r="B764" s="720">
        <v>755</v>
      </c>
      <c r="C764" s="188"/>
      <c r="D764" s="730" t="s">
        <v>4457</v>
      </c>
      <c r="E764" s="223"/>
      <c r="F764" s="188"/>
      <c r="G764" s="736"/>
      <c r="H764" s="743">
        <v>50</v>
      </c>
    </row>
    <row r="765" spans="2:8" ht="25.5">
      <c r="B765" s="720">
        <v>756</v>
      </c>
      <c r="C765" s="188"/>
      <c r="D765" s="730" t="s">
        <v>4678</v>
      </c>
      <c r="E765" s="223"/>
      <c r="F765" s="188"/>
      <c r="G765" s="736"/>
      <c r="H765" s="743">
        <v>50</v>
      </c>
    </row>
    <row r="766" spans="2:8" ht="25.5">
      <c r="B766" s="720">
        <v>757</v>
      </c>
      <c r="C766" s="188"/>
      <c r="D766" s="730" t="s">
        <v>4679</v>
      </c>
      <c r="E766" s="223"/>
      <c r="F766" s="188"/>
      <c r="G766" s="736"/>
      <c r="H766" s="743">
        <v>50</v>
      </c>
    </row>
    <row r="767" spans="2:8" ht="25.5">
      <c r="B767" s="720">
        <v>758</v>
      </c>
      <c r="C767" s="188"/>
      <c r="D767" s="730" t="s">
        <v>4458</v>
      </c>
      <c r="E767" s="223"/>
      <c r="F767" s="188"/>
      <c r="G767" s="736"/>
      <c r="H767" s="743">
        <v>50</v>
      </c>
    </row>
    <row r="768" spans="2:8" ht="25.5">
      <c r="B768" s="720">
        <v>759</v>
      </c>
      <c r="C768" s="188"/>
      <c r="D768" s="730" t="s">
        <v>4680</v>
      </c>
      <c r="E768" s="223"/>
      <c r="F768" s="188"/>
      <c r="G768" s="736"/>
      <c r="H768" s="743">
        <v>50</v>
      </c>
    </row>
    <row r="769" spans="2:8" ht="25.5">
      <c r="B769" s="720">
        <v>760</v>
      </c>
      <c r="C769" s="188"/>
      <c r="D769" s="730" t="s">
        <v>4459</v>
      </c>
      <c r="E769" s="223"/>
      <c r="F769" s="188"/>
      <c r="G769" s="736"/>
      <c r="H769" s="743">
        <v>50</v>
      </c>
    </row>
    <row r="770" spans="2:8" ht="25.5">
      <c r="B770" s="720">
        <v>761</v>
      </c>
      <c r="C770" s="188"/>
      <c r="D770" s="730" t="s">
        <v>4460</v>
      </c>
      <c r="E770" s="223"/>
      <c r="F770" s="188"/>
      <c r="G770" s="736"/>
      <c r="H770" s="743">
        <v>50</v>
      </c>
    </row>
    <row r="771" spans="2:8" ht="25.5">
      <c r="B771" s="720">
        <v>762</v>
      </c>
      <c r="C771" s="188"/>
      <c r="D771" s="730" t="s">
        <v>4681</v>
      </c>
      <c r="E771" s="223"/>
      <c r="F771" s="188"/>
      <c r="G771" s="736"/>
      <c r="H771" s="743">
        <v>50</v>
      </c>
    </row>
    <row r="772" spans="2:8" ht="25.5">
      <c r="B772" s="720">
        <v>763</v>
      </c>
      <c r="C772" s="188"/>
      <c r="D772" s="730" t="s">
        <v>4682</v>
      </c>
      <c r="E772" s="223"/>
      <c r="F772" s="188"/>
      <c r="G772" s="736"/>
      <c r="H772" s="743">
        <v>50</v>
      </c>
    </row>
    <row r="773" spans="2:8" ht="25.5">
      <c r="B773" s="720">
        <v>764</v>
      </c>
      <c r="C773" s="188"/>
      <c r="D773" s="730" t="s">
        <v>4461</v>
      </c>
      <c r="E773" s="223"/>
      <c r="F773" s="188"/>
      <c r="G773" s="736"/>
      <c r="H773" s="743">
        <v>50</v>
      </c>
    </row>
    <row r="774" spans="2:8" ht="25.5">
      <c r="B774" s="720">
        <v>765</v>
      </c>
      <c r="C774" s="188"/>
      <c r="D774" s="730" t="s">
        <v>4683</v>
      </c>
      <c r="E774" s="223"/>
      <c r="F774" s="188"/>
      <c r="G774" s="736"/>
      <c r="H774" s="743">
        <v>2500</v>
      </c>
    </row>
    <row r="775" spans="2:8" ht="25.5">
      <c r="B775" s="720">
        <v>766</v>
      </c>
      <c r="C775" s="188"/>
      <c r="D775" s="730" t="s">
        <v>4684</v>
      </c>
      <c r="E775" s="223"/>
      <c r="F775" s="188"/>
      <c r="G775" s="736"/>
      <c r="H775" s="743">
        <v>2500</v>
      </c>
    </row>
    <row r="776" spans="2:8">
      <c r="B776" s="720">
        <v>767</v>
      </c>
      <c r="C776" s="188"/>
      <c r="D776" s="730" t="s">
        <v>4462</v>
      </c>
      <c r="E776" s="223"/>
      <c r="F776" s="188"/>
      <c r="G776" s="736"/>
      <c r="H776" s="188"/>
    </row>
    <row r="777" spans="2:8">
      <c r="B777" s="720">
        <v>768</v>
      </c>
      <c r="C777" s="188"/>
      <c r="D777" s="730" t="s">
        <v>4685</v>
      </c>
      <c r="E777" s="223"/>
      <c r="F777" s="188"/>
      <c r="G777" s="736"/>
      <c r="H777" s="188"/>
    </row>
    <row r="778" spans="2:8">
      <c r="B778" s="720">
        <v>769</v>
      </c>
      <c r="C778" s="188"/>
      <c r="D778" s="730" t="s">
        <v>4463</v>
      </c>
      <c r="E778" s="223"/>
      <c r="F778" s="188"/>
      <c r="G778" s="736"/>
      <c r="H778" s="188"/>
    </row>
    <row r="779" spans="2:8">
      <c r="B779" s="720">
        <v>770</v>
      </c>
      <c r="C779" s="188"/>
      <c r="D779" s="730" t="s">
        <v>4464</v>
      </c>
      <c r="E779" s="223"/>
      <c r="F779" s="188"/>
      <c r="G779" s="736"/>
      <c r="H779" s="188"/>
    </row>
    <row r="780" spans="2:8">
      <c r="B780" s="720">
        <v>771</v>
      </c>
      <c r="C780" s="188"/>
      <c r="D780" s="730" t="s">
        <v>4465</v>
      </c>
      <c r="E780" s="223"/>
      <c r="F780" s="188"/>
      <c r="G780" s="736"/>
      <c r="H780" s="188"/>
    </row>
    <row r="781" spans="2:8">
      <c r="B781" s="720">
        <v>772</v>
      </c>
      <c r="C781" s="188"/>
      <c r="D781" s="730" t="s">
        <v>4466</v>
      </c>
      <c r="E781" s="223"/>
      <c r="F781" s="188"/>
      <c r="G781" s="736"/>
      <c r="H781" s="188"/>
    </row>
    <row r="782" spans="2:8">
      <c r="B782" s="720">
        <v>773</v>
      </c>
      <c r="C782" s="188"/>
      <c r="D782" s="730" t="s">
        <v>4467</v>
      </c>
      <c r="E782" s="223"/>
      <c r="F782" s="188"/>
      <c r="G782" s="736"/>
      <c r="H782" s="188"/>
    </row>
    <row r="783" spans="2:8">
      <c r="B783" s="720">
        <v>774</v>
      </c>
      <c r="C783" s="188"/>
      <c r="D783" s="730" t="s">
        <v>4686</v>
      </c>
      <c r="E783" s="223"/>
      <c r="F783" s="188"/>
      <c r="G783" s="736"/>
      <c r="H783" s="188"/>
    </row>
    <row r="784" spans="2:8">
      <c r="B784" s="720">
        <v>775</v>
      </c>
      <c r="C784" s="188"/>
      <c r="D784" s="730" t="s">
        <v>4687</v>
      </c>
      <c r="E784" s="223"/>
      <c r="F784" s="188"/>
      <c r="G784" s="736"/>
      <c r="H784" s="188"/>
    </row>
    <row r="785" spans="2:8">
      <c r="B785" s="720">
        <v>776</v>
      </c>
      <c r="C785" s="188"/>
      <c r="D785" s="730" t="s">
        <v>4468</v>
      </c>
      <c r="E785" s="223"/>
      <c r="F785" s="188"/>
      <c r="G785" s="736"/>
      <c r="H785" s="188"/>
    </row>
    <row r="786" spans="2:8">
      <c r="B786" s="720">
        <v>777</v>
      </c>
      <c r="C786" s="188"/>
      <c r="D786" s="730" t="s">
        <v>4469</v>
      </c>
      <c r="E786" s="223"/>
      <c r="F786" s="188"/>
      <c r="G786" s="736"/>
      <c r="H786" s="188"/>
    </row>
    <row r="787" spans="2:8">
      <c r="B787" s="720">
        <v>778</v>
      </c>
      <c r="C787" s="188"/>
      <c r="D787" s="730" t="s">
        <v>4470</v>
      </c>
      <c r="E787" s="223"/>
      <c r="F787" s="188"/>
      <c r="G787" s="736"/>
      <c r="H787" s="188"/>
    </row>
    <row r="788" spans="2:8">
      <c r="B788" s="720">
        <v>779</v>
      </c>
      <c r="C788" s="188"/>
      <c r="D788" s="730" t="s">
        <v>4471</v>
      </c>
      <c r="E788" s="223"/>
      <c r="F788" s="188"/>
      <c r="G788" s="736"/>
      <c r="H788" s="188"/>
    </row>
    <row r="789" spans="2:8">
      <c r="B789" s="720">
        <v>780</v>
      </c>
      <c r="C789" s="188"/>
      <c r="D789" s="730" t="s">
        <v>4472</v>
      </c>
      <c r="E789" s="223"/>
      <c r="F789" s="188"/>
      <c r="G789" s="736"/>
      <c r="H789" s="188"/>
    </row>
    <row r="790" spans="2:8">
      <c r="B790" s="720">
        <v>781</v>
      </c>
      <c r="C790" s="188"/>
      <c r="D790" s="730" t="s">
        <v>4473</v>
      </c>
      <c r="E790" s="223"/>
      <c r="F790" s="188"/>
      <c r="G790" s="736"/>
      <c r="H790" s="188"/>
    </row>
    <row r="791" spans="2:8">
      <c r="B791" s="720">
        <v>782</v>
      </c>
      <c r="C791" s="188"/>
      <c r="D791" s="730" t="s">
        <v>4688</v>
      </c>
      <c r="E791" s="223"/>
      <c r="F791" s="188"/>
      <c r="G791" s="736"/>
      <c r="H791" s="188"/>
    </row>
    <row r="792" spans="2:8" ht="25.5">
      <c r="B792" s="720">
        <v>783</v>
      </c>
      <c r="C792" s="188"/>
      <c r="D792" s="730" t="s">
        <v>4474</v>
      </c>
      <c r="E792" s="223"/>
      <c r="F792" s="188"/>
      <c r="G792" s="736"/>
      <c r="H792" s="188"/>
    </row>
    <row r="793" spans="2:8">
      <c r="B793" s="720">
        <v>784</v>
      </c>
      <c r="C793" s="188"/>
      <c r="D793" s="730" t="s">
        <v>4475</v>
      </c>
      <c r="E793" s="223"/>
      <c r="F793" s="188"/>
      <c r="G793" s="736"/>
      <c r="H793" s="188"/>
    </row>
    <row r="794" spans="2:8">
      <c r="B794" s="720">
        <v>785</v>
      </c>
      <c r="C794" s="188"/>
      <c r="D794" s="730" t="s">
        <v>4476</v>
      </c>
      <c r="E794" s="223"/>
      <c r="F794" s="188"/>
      <c r="G794" s="736"/>
      <c r="H794" s="188"/>
    </row>
    <row r="795" spans="2:8">
      <c r="B795" s="720">
        <v>786</v>
      </c>
      <c r="C795" s="188"/>
      <c r="D795" s="730" t="s">
        <v>4477</v>
      </c>
      <c r="E795" s="223"/>
      <c r="F795" s="188"/>
      <c r="G795" s="736"/>
      <c r="H795" s="188"/>
    </row>
    <row r="796" spans="2:8">
      <c r="B796" s="720">
        <v>787</v>
      </c>
      <c r="C796" s="188"/>
      <c r="D796" s="730" t="s">
        <v>4478</v>
      </c>
      <c r="E796" s="223"/>
      <c r="F796" s="188"/>
      <c r="G796" s="736"/>
      <c r="H796" s="188"/>
    </row>
    <row r="797" spans="2:8">
      <c r="B797" s="720">
        <v>788</v>
      </c>
      <c r="C797" s="188"/>
      <c r="D797" s="730" t="s">
        <v>4479</v>
      </c>
      <c r="E797" s="223"/>
      <c r="F797" s="188"/>
      <c r="G797" s="736"/>
      <c r="H797" s="188"/>
    </row>
    <row r="798" spans="2:8">
      <c r="B798" s="720">
        <v>789</v>
      </c>
      <c r="C798" s="188"/>
      <c r="D798" s="730" t="s">
        <v>4480</v>
      </c>
      <c r="E798" s="223"/>
      <c r="F798" s="188"/>
      <c r="G798" s="736"/>
      <c r="H798" s="188"/>
    </row>
    <row r="799" spans="2:8">
      <c r="B799" s="720">
        <v>790</v>
      </c>
      <c r="C799" s="188"/>
      <c r="D799" s="730" t="s">
        <v>4481</v>
      </c>
      <c r="E799" s="223"/>
      <c r="F799" s="188"/>
      <c r="G799" s="736"/>
      <c r="H799" s="188"/>
    </row>
    <row r="800" spans="2:8">
      <c r="B800" s="720">
        <v>791</v>
      </c>
      <c r="C800" s="188"/>
      <c r="D800" s="727" t="s">
        <v>4482</v>
      </c>
      <c r="E800" s="223"/>
      <c r="F800" s="188"/>
      <c r="G800" s="736"/>
      <c r="H800" s="188"/>
    </row>
    <row r="801" spans="2:8" ht="25.5">
      <c r="B801" s="720">
        <v>792</v>
      </c>
      <c r="C801" s="733"/>
      <c r="D801" s="730" t="s">
        <v>4483</v>
      </c>
      <c r="E801" s="222"/>
      <c r="F801" s="733"/>
      <c r="G801" s="737"/>
      <c r="H801" s="743">
        <v>80000</v>
      </c>
    </row>
    <row r="802" spans="2:8" ht="25.5">
      <c r="B802" s="720">
        <v>793</v>
      </c>
      <c r="C802" s="733"/>
      <c r="D802" s="730" t="s">
        <v>4484</v>
      </c>
      <c r="E802" s="222"/>
      <c r="F802" s="733"/>
      <c r="G802" s="737"/>
      <c r="H802" s="743">
        <v>20000</v>
      </c>
    </row>
    <row r="803" spans="2:8" ht="25.5">
      <c r="B803" s="720">
        <v>794</v>
      </c>
      <c r="C803" s="733"/>
      <c r="D803" s="730" t="s">
        <v>4485</v>
      </c>
      <c r="E803" s="222"/>
      <c r="F803" s="733"/>
      <c r="G803" s="737"/>
      <c r="H803" s="743">
        <v>80000</v>
      </c>
    </row>
    <row r="804" spans="2:8" ht="25.5">
      <c r="B804" s="720">
        <v>795</v>
      </c>
      <c r="C804" s="733"/>
      <c r="D804" s="730" t="s">
        <v>4486</v>
      </c>
      <c r="E804" s="222"/>
      <c r="F804" s="733"/>
      <c r="G804" s="737"/>
      <c r="H804" s="743">
        <v>25000</v>
      </c>
    </row>
    <row r="805" spans="2:8" ht="25.5">
      <c r="B805" s="720">
        <v>796</v>
      </c>
      <c r="C805" s="733"/>
      <c r="D805" s="730" t="s">
        <v>4487</v>
      </c>
      <c r="E805" s="222"/>
      <c r="F805" s="733"/>
      <c r="G805" s="737"/>
      <c r="H805" s="743">
        <v>9000</v>
      </c>
    </row>
    <row r="806" spans="2:8" ht="25.5">
      <c r="B806" s="720">
        <v>797</v>
      </c>
      <c r="C806" s="733"/>
      <c r="D806" s="730" t="s">
        <v>4488</v>
      </c>
      <c r="E806" s="222"/>
      <c r="F806" s="733"/>
      <c r="G806" s="737"/>
      <c r="H806" s="743">
        <v>30000</v>
      </c>
    </row>
    <row r="807" spans="2:8" ht="25.5">
      <c r="B807" s="720">
        <v>798</v>
      </c>
      <c r="C807" s="733"/>
      <c r="D807" s="730" t="s">
        <v>4489</v>
      </c>
      <c r="E807" s="222"/>
      <c r="F807" s="733"/>
      <c r="G807" s="737"/>
      <c r="H807" s="743">
        <v>10000</v>
      </c>
    </row>
    <row r="808" spans="2:8" ht="25.5">
      <c r="B808" s="720">
        <v>799</v>
      </c>
      <c r="C808" s="733"/>
      <c r="D808" s="730" t="s">
        <v>4490</v>
      </c>
      <c r="E808" s="222"/>
      <c r="F808" s="733"/>
      <c r="G808" s="737"/>
      <c r="H808" s="743">
        <v>40000</v>
      </c>
    </row>
    <row r="809" spans="2:8" ht="25.5">
      <c r="B809" s="720">
        <v>800</v>
      </c>
      <c r="C809" s="733"/>
      <c r="D809" s="730" t="s">
        <v>4689</v>
      </c>
      <c r="E809" s="222"/>
      <c r="F809" s="733"/>
      <c r="G809" s="737"/>
      <c r="H809" s="743">
        <v>80000</v>
      </c>
    </row>
    <row r="810" spans="2:8" ht="25.5">
      <c r="B810" s="720">
        <v>801</v>
      </c>
      <c r="C810" s="733"/>
      <c r="D810" s="730" t="s">
        <v>4491</v>
      </c>
      <c r="E810" s="222"/>
      <c r="F810" s="733"/>
      <c r="G810" s="737"/>
      <c r="H810" s="743">
        <v>30000</v>
      </c>
    </row>
    <row r="811" spans="2:8" ht="25.5">
      <c r="B811" s="720">
        <v>802</v>
      </c>
      <c r="C811" s="733"/>
      <c r="D811" s="730" t="s">
        <v>4492</v>
      </c>
      <c r="E811" s="222"/>
      <c r="F811" s="733"/>
      <c r="G811" s="737"/>
      <c r="H811" s="743">
        <v>400000</v>
      </c>
    </row>
    <row r="812" spans="2:8" ht="25.5">
      <c r="B812" s="720">
        <v>803</v>
      </c>
      <c r="C812" s="733"/>
      <c r="D812" s="730" t="s">
        <v>4493</v>
      </c>
      <c r="E812" s="222"/>
      <c r="F812" s="733"/>
      <c r="G812" s="737"/>
      <c r="H812" s="743">
        <v>15000</v>
      </c>
    </row>
    <row r="813" spans="2:8" ht="25.5">
      <c r="B813" s="720">
        <v>804</v>
      </c>
      <c r="C813" s="733"/>
      <c r="D813" s="730" t="s">
        <v>4494</v>
      </c>
      <c r="E813" s="222"/>
      <c r="F813" s="733"/>
      <c r="G813" s="737"/>
      <c r="H813" s="743">
        <v>18000</v>
      </c>
    </row>
    <row r="814" spans="2:8" ht="25.5">
      <c r="B814" s="720">
        <v>805</v>
      </c>
      <c r="C814" s="733"/>
      <c r="D814" s="730" t="s">
        <v>4495</v>
      </c>
      <c r="E814" s="222"/>
      <c r="F814" s="733"/>
      <c r="G814" s="737"/>
      <c r="H814" s="743">
        <v>9000</v>
      </c>
    </row>
    <row r="815" spans="2:8" ht="25.5">
      <c r="B815" s="720">
        <v>806</v>
      </c>
      <c r="C815" s="733"/>
      <c r="D815" s="730" t="s">
        <v>4496</v>
      </c>
      <c r="E815" s="222"/>
      <c r="F815" s="733"/>
      <c r="G815" s="737"/>
      <c r="H815" s="743">
        <v>9000</v>
      </c>
    </row>
    <row r="816" spans="2:8" ht="25.5">
      <c r="B816" s="720">
        <v>807</v>
      </c>
      <c r="C816" s="733"/>
      <c r="D816" s="730" t="s">
        <v>4497</v>
      </c>
      <c r="E816" s="222"/>
      <c r="F816" s="733"/>
      <c r="G816" s="737"/>
      <c r="H816" s="743">
        <v>12000</v>
      </c>
    </row>
    <row r="817" spans="2:8" ht="25.5">
      <c r="B817" s="720">
        <v>808</v>
      </c>
      <c r="C817" s="733"/>
      <c r="D817" s="730" t="s">
        <v>4498</v>
      </c>
      <c r="E817" s="222"/>
      <c r="F817" s="733"/>
      <c r="G817" s="737"/>
      <c r="H817" s="743">
        <v>18000</v>
      </c>
    </row>
    <row r="818" spans="2:8" ht="25.5">
      <c r="B818" s="720">
        <v>809</v>
      </c>
      <c r="C818" s="733"/>
      <c r="D818" s="730" t="s">
        <v>4499</v>
      </c>
      <c r="E818" s="222"/>
      <c r="F818" s="733"/>
      <c r="G818" s="737"/>
      <c r="H818" s="743">
        <v>9000</v>
      </c>
    </row>
    <row r="819" spans="2:8" ht="25.5">
      <c r="B819" s="720">
        <v>810</v>
      </c>
      <c r="C819" s="733"/>
      <c r="D819" s="730" t="s">
        <v>4500</v>
      </c>
      <c r="E819" s="222"/>
      <c r="F819" s="733"/>
      <c r="G819" s="737"/>
      <c r="H819" s="743">
        <v>10000</v>
      </c>
    </row>
    <row r="820" spans="2:8" ht="25.5">
      <c r="B820" s="720">
        <v>811</v>
      </c>
      <c r="C820" s="733"/>
      <c r="D820" s="730" t="s">
        <v>4501</v>
      </c>
      <c r="E820" s="222"/>
      <c r="F820" s="733"/>
      <c r="G820" s="737"/>
      <c r="H820" s="743">
        <v>25000</v>
      </c>
    </row>
    <row r="821" spans="2:8" ht="25.5">
      <c r="B821" s="720">
        <v>812</v>
      </c>
      <c r="C821" s="733"/>
      <c r="D821" s="730" t="s">
        <v>4502</v>
      </c>
      <c r="E821" s="222"/>
      <c r="F821" s="733"/>
      <c r="G821" s="737"/>
      <c r="H821" s="743">
        <v>4000</v>
      </c>
    </row>
    <row r="822" spans="2:8" ht="25.5">
      <c r="B822" s="720">
        <v>813</v>
      </c>
      <c r="C822" s="733"/>
      <c r="D822" s="730" t="s">
        <v>4503</v>
      </c>
      <c r="E822" s="222"/>
      <c r="F822" s="733"/>
      <c r="G822" s="737"/>
      <c r="H822" s="743">
        <v>3000</v>
      </c>
    </row>
    <row r="823" spans="2:8" ht="25.5">
      <c r="B823" s="720">
        <v>814</v>
      </c>
      <c r="C823" s="733"/>
      <c r="D823" s="730" t="s">
        <v>4504</v>
      </c>
      <c r="E823" s="222"/>
      <c r="F823" s="733"/>
      <c r="G823" s="737"/>
      <c r="H823" s="743">
        <v>3000</v>
      </c>
    </row>
    <row r="824" spans="2:8" ht="25.5">
      <c r="B824" s="720">
        <v>815</v>
      </c>
      <c r="C824" s="733"/>
      <c r="D824" s="730" t="s">
        <v>4505</v>
      </c>
      <c r="E824" s="222"/>
      <c r="F824" s="733"/>
      <c r="G824" s="737"/>
      <c r="H824" s="743">
        <v>12000</v>
      </c>
    </row>
    <row r="825" spans="2:8" ht="25.5">
      <c r="B825" s="720">
        <v>816</v>
      </c>
      <c r="C825" s="733"/>
      <c r="D825" s="730" t="s">
        <v>4506</v>
      </c>
      <c r="E825" s="222"/>
      <c r="F825" s="733"/>
      <c r="G825" s="737"/>
      <c r="H825" s="743">
        <v>25000</v>
      </c>
    </row>
    <row r="826" spans="2:8">
      <c r="B826" s="720">
        <v>817</v>
      </c>
      <c r="C826" s="733"/>
      <c r="D826" s="730" t="s">
        <v>4690</v>
      </c>
      <c r="E826" s="222"/>
      <c r="F826" s="733"/>
      <c r="G826" s="737"/>
      <c r="H826" s="743">
        <v>10000</v>
      </c>
    </row>
    <row r="827" spans="2:8" ht="25.5">
      <c r="B827" s="720">
        <v>818</v>
      </c>
      <c r="C827" s="733"/>
      <c r="D827" s="730" t="s">
        <v>4507</v>
      </c>
      <c r="E827" s="222"/>
      <c r="F827" s="733"/>
      <c r="G827" s="737"/>
      <c r="H827" s="743">
        <v>15000</v>
      </c>
    </row>
    <row r="828" spans="2:8" ht="38.25">
      <c r="B828" s="720">
        <v>819</v>
      </c>
      <c r="C828" s="733"/>
      <c r="D828" s="730" t="s">
        <v>4691</v>
      </c>
      <c r="E828" s="222"/>
      <c r="F828" s="733"/>
      <c r="G828" s="737"/>
      <c r="H828" s="743">
        <v>35000</v>
      </c>
    </row>
    <row r="829" spans="2:8" ht="25.5">
      <c r="B829" s="720">
        <v>820</v>
      </c>
      <c r="C829" s="733"/>
      <c r="D829" s="730" t="s">
        <v>4508</v>
      </c>
      <c r="E829" s="222"/>
      <c r="F829" s="733"/>
      <c r="G829" s="737"/>
      <c r="H829" s="743">
        <v>1000</v>
      </c>
    </row>
    <row r="830" spans="2:8" ht="25.5">
      <c r="B830" s="720">
        <v>821</v>
      </c>
      <c r="C830" s="733"/>
      <c r="D830" s="730" t="s">
        <v>4509</v>
      </c>
      <c r="E830" s="222"/>
      <c r="F830" s="733"/>
      <c r="G830" s="737"/>
      <c r="H830" s="743">
        <v>25000</v>
      </c>
    </row>
    <row r="831" spans="2:8" ht="25.5">
      <c r="B831" s="720">
        <v>822</v>
      </c>
      <c r="C831" s="733"/>
      <c r="D831" s="730" t="s">
        <v>4510</v>
      </c>
      <c r="E831" s="222"/>
      <c r="F831" s="733"/>
      <c r="G831" s="737"/>
      <c r="H831" s="743">
        <v>2800</v>
      </c>
    </row>
    <row r="832" spans="2:8" ht="38.25">
      <c r="B832" s="720">
        <v>823</v>
      </c>
      <c r="C832" s="733"/>
      <c r="D832" s="730" t="s">
        <v>4692</v>
      </c>
      <c r="E832" s="222"/>
      <c r="F832" s="733"/>
      <c r="G832" s="737"/>
      <c r="H832" s="743">
        <v>90000</v>
      </c>
    </row>
    <row r="833" spans="2:8" ht="38.25">
      <c r="B833" s="720">
        <v>824</v>
      </c>
      <c r="C833" s="733"/>
      <c r="D833" s="730" t="s">
        <v>4693</v>
      </c>
      <c r="E833" s="222"/>
      <c r="F833" s="733"/>
      <c r="G833" s="737"/>
      <c r="H833" s="743">
        <v>35000</v>
      </c>
    </row>
    <row r="834" spans="2:8">
      <c r="B834" s="720">
        <v>825</v>
      </c>
      <c r="C834" s="733"/>
      <c r="D834" s="730" t="s">
        <v>4511</v>
      </c>
      <c r="E834" s="222"/>
      <c r="F834" s="733"/>
      <c r="G834" s="737"/>
      <c r="H834" s="743">
        <v>1000</v>
      </c>
    </row>
    <row r="835" spans="2:8">
      <c r="B835" s="720">
        <v>826</v>
      </c>
      <c r="C835" s="733"/>
      <c r="D835" s="730" t="s">
        <v>4512</v>
      </c>
      <c r="E835" s="222"/>
      <c r="F835" s="733"/>
      <c r="G835" s="737"/>
      <c r="H835" s="743">
        <v>2500</v>
      </c>
    </row>
    <row r="836" spans="2:8" ht="25.5">
      <c r="B836" s="720">
        <v>827</v>
      </c>
      <c r="C836" s="733"/>
      <c r="D836" s="730" t="s">
        <v>4513</v>
      </c>
      <c r="E836" s="222"/>
      <c r="F836" s="733"/>
      <c r="G836" s="737"/>
      <c r="H836" s="743">
        <v>35000</v>
      </c>
    </row>
    <row r="837" spans="2:8" ht="25.5">
      <c r="B837" s="720">
        <v>828</v>
      </c>
      <c r="C837" s="733"/>
      <c r="D837" s="730" t="s">
        <v>4514</v>
      </c>
      <c r="E837" s="222"/>
      <c r="F837" s="733"/>
      <c r="G837" s="737"/>
      <c r="H837" s="743">
        <v>20000</v>
      </c>
    </row>
    <row r="838" spans="2:8" ht="25.5">
      <c r="B838" s="720">
        <v>829</v>
      </c>
      <c r="C838" s="733"/>
      <c r="D838" s="730" t="s">
        <v>4515</v>
      </c>
      <c r="E838" s="222"/>
      <c r="F838" s="733"/>
      <c r="G838" s="737"/>
      <c r="H838" s="743">
        <v>15000</v>
      </c>
    </row>
    <row r="839" spans="2:8" ht="25.5">
      <c r="B839" s="720">
        <v>830</v>
      </c>
      <c r="C839" s="733"/>
      <c r="D839" s="730" t="s">
        <v>4694</v>
      </c>
      <c r="E839" s="222"/>
      <c r="F839" s="733"/>
      <c r="G839" s="737"/>
      <c r="H839" s="743">
        <v>40000</v>
      </c>
    </row>
    <row r="840" spans="2:8" ht="25.5">
      <c r="B840" s="720">
        <v>831</v>
      </c>
      <c r="C840" s="733"/>
      <c r="D840" s="730" t="s">
        <v>4516</v>
      </c>
      <c r="E840" s="222"/>
      <c r="F840" s="733"/>
      <c r="G840" s="737"/>
      <c r="H840" s="743">
        <v>3000</v>
      </c>
    </row>
    <row r="841" spans="2:8" ht="25.5">
      <c r="B841" s="720">
        <v>832</v>
      </c>
      <c r="C841" s="733"/>
      <c r="D841" s="730" t="s">
        <v>4517</v>
      </c>
      <c r="E841" s="222"/>
      <c r="F841" s="733"/>
      <c r="G841" s="737"/>
      <c r="H841" s="743">
        <v>25000</v>
      </c>
    </row>
    <row r="842" spans="2:8" ht="25.5">
      <c r="B842" s="720">
        <v>833</v>
      </c>
      <c r="C842" s="733"/>
      <c r="D842" s="730" t="s">
        <v>4518</v>
      </c>
      <c r="E842" s="222"/>
      <c r="F842" s="733"/>
      <c r="G842" s="737"/>
      <c r="H842" s="743">
        <v>12000</v>
      </c>
    </row>
    <row r="843" spans="2:8" ht="25.5">
      <c r="B843" s="720">
        <v>834</v>
      </c>
      <c r="C843" s="733"/>
      <c r="D843" s="730" t="s">
        <v>4519</v>
      </c>
      <c r="E843" s="222"/>
      <c r="F843" s="733"/>
      <c r="G843" s="737"/>
      <c r="H843" s="743">
        <v>35000</v>
      </c>
    </row>
    <row r="844" spans="2:8" ht="25.5">
      <c r="B844" s="720">
        <v>835</v>
      </c>
      <c r="C844" s="733"/>
      <c r="D844" s="730" t="s">
        <v>4520</v>
      </c>
      <c r="E844" s="222"/>
      <c r="F844" s="733"/>
      <c r="G844" s="737"/>
      <c r="H844" s="743">
        <v>12000</v>
      </c>
    </row>
    <row r="845" spans="2:8">
      <c r="B845" s="720">
        <v>836</v>
      </c>
      <c r="C845" s="733"/>
      <c r="D845" s="730" t="s">
        <v>4521</v>
      </c>
      <c r="E845" s="222"/>
      <c r="F845" s="733"/>
      <c r="G845" s="737"/>
      <c r="H845" s="743">
        <v>18000</v>
      </c>
    </row>
    <row r="846" spans="2:8" ht="25.5">
      <c r="B846" s="720">
        <v>837</v>
      </c>
      <c r="C846" s="733"/>
      <c r="D846" s="730" t="s">
        <v>4522</v>
      </c>
      <c r="E846" s="222"/>
      <c r="F846" s="733"/>
      <c r="G846" s="737"/>
      <c r="H846" s="743">
        <v>30000</v>
      </c>
    </row>
    <row r="847" spans="2:8" ht="25.5">
      <c r="B847" s="720">
        <v>838</v>
      </c>
      <c r="C847" s="733"/>
      <c r="D847" s="730" t="s">
        <v>4523</v>
      </c>
      <c r="E847" s="222"/>
      <c r="F847" s="733"/>
      <c r="G847" s="737"/>
      <c r="H847" s="743">
        <v>30000</v>
      </c>
    </row>
    <row r="848" spans="2:8" ht="25.5">
      <c r="B848" s="720">
        <v>839</v>
      </c>
      <c r="C848" s="733"/>
      <c r="D848" s="730" t="s">
        <v>4524</v>
      </c>
      <c r="E848" s="222"/>
      <c r="F848" s="733"/>
      <c r="G848" s="737"/>
      <c r="H848" s="743">
        <v>120000</v>
      </c>
    </row>
    <row r="849" spans="2:8" ht="25.5">
      <c r="B849" s="720">
        <v>840</v>
      </c>
      <c r="C849" s="733"/>
      <c r="D849" s="730" t="s">
        <v>4525</v>
      </c>
      <c r="E849" s="222"/>
      <c r="F849" s="733"/>
      <c r="G849" s="737"/>
      <c r="H849" s="743">
        <v>15000</v>
      </c>
    </row>
    <row r="850" spans="2:8" ht="25.5">
      <c r="B850" s="720">
        <v>841</v>
      </c>
      <c r="C850" s="733"/>
      <c r="D850" s="730" t="s">
        <v>4526</v>
      </c>
      <c r="E850" s="222"/>
      <c r="F850" s="733"/>
      <c r="G850" s="737"/>
      <c r="H850" s="743">
        <v>3000</v>
      </c>
    </row>
    <row r="851" spans="2:8" ht="38.25">
      <c r="B851" s="720">
        <v>842</v>
      </c>
      <c r="C851" s="733"/>
      <c r="D851" s="730" t="s">
        <v>4527</v>
      </c>
      <c r="E851" s="222"/>
      <c r="F851" s="733"/>
      <c r="G851" s="737"/>
      <c r="H851" s="743">
        <v>18000</v>
      </c>
    </row>
    <row r="852" spans="2:8" ht="38.25">
      <c r="B852" s="767">
        <v>843</v>
      </c>
      <c r="C852" s="768"/>
      <c r="D852" s="769" t="s">
        <v>4695</v>
      </c>
      <c r="E852" s="770"/>
      <c r="F852" s="768"/>
      <c r="G852" s="771"/>
      <c r="H852" s="765">
        <v>70000</v>
      </c>
    </row>
    <row r="853" spans="2:8">
      <c r="B853" s="1454"/>
      <c r="C853" s="1455"/>
      <c r="D853" s="1455"/>
      <c r="E853" s="1455"/>
      <c r="F853" s="1456"/>
      <c r="G853" s="772" t="s">
        <v>823</v>
      </c>
      <c r="H853" s="766">
        <f>SUM(H10:H852)</f>
        <v>13081034</v>
      </c>
    </row>
    <row r="855" spans="2:8">
      <c r="B855" s="1458" t="s">
        <v>1103</v>
      </c>
      <c r="C855" s="1458"/>
      <c r="D855" s="1458"/>
      <c r="E855" s="1458"/>
      <c r="F855" s="1458"/>
      <c r="G855" s="1458"/>
      <c r="H855" s="1458"/>
    </row>
    <row r="856" spans="2:8">
      <c r="B856" s="59" t="s">
        <v>0</v>
      </c>
      <c r="C856" s="60" t="s">
        <v>2241</v>
      </c>
      <c r="D856" s="726" t="s">
        <v>1104</v>
      </c>
      <c r="E856" s="59" t="s">
        <v>1105</v>
      </c>
      <c r="F856" s="59" t="s">
        <v>1106</v>
      </c>
      <c r="G856" s="60" t="s">
        <v>1107</v>
      </c>
      <c r="H856" s="61" t="s">
        <v>13</v>
      </c>
    </row>
    <row r="857" spans="2:8">
      <c r="B857" s="1077">
        <v>1</v>
      </c>
      <c r="C857" s="1078"/>
      <c r="D857" s="1079" t="s">
        <v>2168</v>
      </c>
      <c r="E857" s="1080" t="s">
        <v>1806</v>
      </c>
      <c r="F857" s="1078">
        <v>1920</v>
      </c>
      <c r="G857" s="1081" t="s">
        <v>5654</v>
      </c>
      <c r="H857" s="1082">
        <v>3200000</v>
      </c>
    </row>
    <row r="858" spans="2:8">
      <c r="B858" s="1077">
        <v>2</v>
      </c>
      <c r="C858" s="1084"/>
      <c r="D858" s="1085" t="s">
        <v>5646</v>
      </c>
      <c r="E858" s="1084" t="s">
        <v>5637</v>
      </c>
      <c r="F858" s="1084" t="s">
        <v>1253</v>
      </c>
      <c r="G858" s="1086" t="s">
        <v>5655</v>
      </c>
      <c r="H858" s="1083">
        <v>1200000</v>
      </c>
    </row>
    <row r="859" spans="2:8">
      <c r="B859" s="1077">
        <v>3</v>
      </c>
      <c r="C859" s="1084"/>
      <c r="D859" s="1085" t="s">
        <v>5648</v>
      </c>
      <c r="E859" s="1084" t="s">
        <v>5638</v>
      </c>
      <c r="F859" s="1084" t="s">
        <v>1459</v>
      </c>
      <c r="G859" s="1086" t="s">
        <v>5656</v>
      </c>
      <c r="H859" s="1083">
        <v>800000</v>
      </c>
    </row>
    <row r="860" spans="2:8">
      <c r="B860" s="1077">
        <v>4</v>
      </c>
      <c r="C860" s="1084"/>
      <c r="D860" s="1085" t="s">
        <v>5647</v>
      </c>
      <c r="E860" s="1084" t="s">
        <v>5639</v>
      </c>
      <c r="F860" s="1084" t="s">
        <v>14</v>
      </c>
      <c r="G860" s="1086" t="s">
        <v>5657</v>
      </c>
      <c r="H860" s="1083">
        <v>600000</v>
      </c>
    </row>
    <row r="861" spans="2:8">
      <c r="B861" s="1077">
        <v>5</v>
      </c>
      <c r="C861" s="1084"/>
      <c r="D861" s="1085" t="s">
        <v>5649</v>
      </c>
      <c r="E861" s="1084" t="s">
        <v>5640</v>
      </c>
      <c r="F861" s="1084" t="s">
        <v>1725</v>
      </c>
      <c r="G861" s="1086" t="s">
        <v>5658</v>
      </c>
      <c r="H861" s="1083">
        <v>380000</v>
      </c>
    </row>
    <row r="862" spans="2:8">
      <c r="B862" s="1077">
        <v>6</v>
      </c>
      <c r="C862" s="1084"/>
      <c r="D862" s="1085" t="s">
        <v>5650</v>
      </c>
      <c r="E862" s="1084" t="s">
        <v>5641</v>
      </c>
      <c r="F862" s="1084" t="s">
        <v>14</v>
      </c>
      <c r="G862" s="1086" t="s">
        <v>5659</v>
      </c>
      <c r="H862" s="1083">
        <v>250000</v>
      </c>
    </row>
    <row r="863" spans="2:8">
      <c r="B863" s="1077">
        <v>7</v>
      </c>
      <c r="C863" s="1084"/>
      <c r="D863" s="1085" t="s">
        <v>5651</v>
      </c>
      <c r="E863" s="1084" t="s">
        <v>5642</v>
      </c>
      <c r="F863" s="1084" t="s">
        <v>14</v>
      </c>
      <c r="G863" s="1086" t="s">
        <v>5660</v>
      </c>
      <c r="H863" s="1083">
        <v>250000</v>
      </c>
    </row>
    <row r="864" spans="2:8">
      <c r="B864" s="1077">
        <v>8</v>
      </c>
      <c r="C864" s="1084"/>
      <c r="D864" s="1085" t="s">
        <v>1708</v>
      </c>
      <c r="E864" s="1084" t="s">
        <v>5643</v>
      </c>
      <c r="F864" s="1084" t="s">
        <v>5662</v>
      </c>
      <c r="G864" s="1086" t="s">
        <v>5661</v>
      </c>
      <c r="H864" s="1083">
        <v>250000</v>
      </c>
    </row>
    <row r="865" spans="2:8">
      <c r="B865" s="1077">
        <v>9</v>
      </c>
      <c r="C865" s="1084"/>
      <c r="D865" s="1085" t="s">
        <v>5652</v>
      </c>
      <c r="E865" s="1084" t="s">
        <v>5644</v>
      </c>
      <c r="F865" s="1084" t="s">
        <v>14</v>
      </c>
      <c r="G865" s="1086" t="s">
        <v>5663</v>
      </c>
      <c r="H865" s="1083">
        <v>350000</v>
      </c>
    </row>
    <row r="866" spans="2:8">
      <c r="B866" s="1077">
        <v>10</v>
      </c>
      <c r="C866" s="1084"/>
      <c r="D866" s="1085" t="s">
        <v>1734</v>
      </c>
      <c r="E866" s="1084" t="s">
        <v>5645</v>
      </c>
      <c r="F866" s="1084" t="s">
        <v>5653</v>
      </c>
      <c r="G866" s="1086" t="s">
        <v>5664</v>
      </c>
      <c r="H866" s="1083">
        <v>350000</v>
      </c>
    </row>
    <row r="867" spans="2:8">
      <c r="B867" s="1454"/>
      <c r="C867" s="1455"/>
      <c r="D867" s="1455"/>
      <c r="E867" s="1455"/>
      <c r="F867" s="1456"/>
      <c r="G867" s="772" t="s">
        <v>823</v>
      </c>
      <c r="H867" s="766">
        <f>SUM(H857:H866)</f>
        <v>7630000</v>
      </c>
    </row>
  </sheetData>
  <mergeCells count="5">
    <mergeCell ref="B853:F853"/>
    <mergeCell ref="B7:H7"/>
    <mergeCell ref="B8:H8"/>
    <mergeCell ref="B855:H855"/>
    <mergeCell ref="B867:F867"/>
  </mergeCells>
  <pageMargins left="0.7" right="0.7" top="0.75" bottom="0.75"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dimension ref="B7:D18"/>
  <sheetViews>
    <sheetView workbookViewId="0">
      <selection activeCell="D22" sqref="D22"/>
    </sheetView>
  </sheetViews>
  <sheetFormatPr defaultColWidth="8.875" defaultRowHeight="14.25"/>
  <cols>
    <col min="1" max="1" width="3.875" customWidth="1"/>
    <col min="2" max="2" width="3.625" customWidth="1"/>
    <col min="3" max="3" width="69.875" customWidth="1"/>
    <col min="4" max="4" width="16.125" customWidth="1"/>
  </cols>
  <sheetData>
    <row r="7" spans="2:4" ht="17.100000000000001" customHeight="1">
      <c r="B7" s="1233" t="s">
        <v>3294</v>
      </c>
      <c r="C7" s="1233"/>
      <c r="D7" s="1233"/>
    </row>
    <row r="8" spans="2:4" ht="17.100000000000001" customHeight="1">
      <c r="B8" s="1459" t="s">
        <v>3093</v>
      </c>
      <c r="C8" s="1459"/>
      <c r="D8" s="1459"/>
    </row>
    <row r="9" spans="2:4" ht="15.95" customHeight="1">
      <c r="B9" s="149" t="s">
        <v>0</v>
      </c>
      <c r="C9" s="150" t="s">
        <v>1104</v>
      </c>
      <c r="D9" s="150" t="s">
        <v>2</v>
      </c>
    </row>
    <row r="10" spans="2:4" ht="15.95" customHeight="1">
      <c r="B10" s="329">
        <v>1</v>
      </c>
      <c r="C10" s="561" t="s">
        <v>2201</v>
      </c>
      <c r="D10" s="688" t="s">
        <v>2203</v>
      </c>
    </row>
    <row r="11" spans="2:4" ht="15.95" customHeight="1">
      <c r="B11" s="329">
        <v>2</v>
      </c>
      <c r="C11" s="561" t="s">
        <v>2202</v>
      </c>
      <c r="D11" s="688" t="s">
        <v>2203</v>
      </c>
    </row>
    <row r="12" spans="2:4" ht="15.95" customHeight="1">
      <c r="B12" s="1460" t="s">
        <v>3092</v>
      </c>
      <c r="C12" s="1460"/>
      <c r="D12" s="1460"/>
    </row>
    <row r="13" spans="2:4" ht="15.95" customHeight="1">
      <c r="B13" s="329">
        <v>1</v>
      </c>
      <c r="C13" s="561" t="s">
        <v>2205</v>
      </c>
      <c r="D13" s="688" t="s">
        <v>2203</v>
      </c>
    </row>
    <row r="14" spans="2:4" ht="15.95" customHeight="1">
      <c r="B14" s="329">
        <v>2</v>
      </c>
      <c r="C14" s="561" t="s">
        <v>2206</v>
      </c>
      <c r="D14" s="688" t="s">
        <v>2203</v>
      </c>
    </row>
    <row r="15" spans="2:4" ht="15.95" customHeight="1">
      <c r="B15" s="329">
        <v>3</v>
      </c>
      <c r="C15" s="561" t="s">
        <v>2207</v>
      </c>
      <c r="D15" s="688" t="s">
        <v>2203</v>
      </c>
    </row>
    <row r="16" spans="2:4" ht="15.95" customHeight="1">
      <c r="B16" s="329">
        <v>4</v>
      </c>
      <c r="C16" s="561" t="s">
        <v>2208</v>
      </c>
      <c r="D16" s="688" t="s">
        <v>2203</v>
      </c>
    </row>
    <row r="17" spans="2:4" ht="15.95" customHeight="1">
      <c r="B17" s="329">
        <v>5</v>
      </c>
      <c r="C17" s="561" t="s">
        <v>2209</v>
      </c>
      <c r="D17" s="688" t="s">
        <v>2203</v>
      </c>
    </row>
    <row r="18" spans="2:4" ht="15.95" customHeight="1">
      <c r="B18" s="329">
        <v>6</v>
      </c>
      <c r="C18" s="561" t="s">
        <v>2204</v>
      </c>
      <c r="D18" s="688" t="s">
        <v>2203</v>
      </c>
    </row>
  </sheetData>
  <mergeCells count="3">
    <mergeCell ref="B8:D8"/>
    <mergeCell ref="B7:D7"/>
    <mergeCell ref="B12:D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7:K12"/>
  <sheetViews>
    <sheetView workbookViewId="0">
      <selection activeCell="C18" sqref="C18"/>
    </sheetView>
  </sheetViews>
  <sheetFormatPr defaultColWidth="11" defaultRowHeight="14.25"/>
  <cols>
    <col min="1" max="1" width="3.875" customWidth="1"/>
    <col min="2" max="2" width="3.625" customWidth="1"/>
    <col min="3" max="3" width="40.875" customWidth="1"/>
    <col min="4" max="4" width="17.875" customWidth="1"/>
    <col min="5" max="5" width="24.875" customWidth="1"/>
    <col min="6" max="6" width="9.875" customWidth="1"/>
    <col min="7" max="7" width="14.875" customWidth="1"/>
    <col min="8" max="8" width="12.875" customWidth="1"/>
    <col min="9" max="9" width="13.625" customWidth="1"/>
    <col min="10" max="11" width="12.625" customWidth="1"/>
  </cols>
  <sheetData>
    <row r="7" spans="2:11">
      <c r="B7" s="1233" t="s">
        <v>5666</v>
      </c>
      <c r="C7" s="1233"/>
      <c r="D7" s="1233"/>
      <c r="E7" s="1233"/>
      <c r="F7" s="1233"/>
      <c r="G7" s="1233"/>
      <c r="H7" s="1233"/>
      <c r="I7" s="1233"/>
      <c r="J7" s="1233"/>
      <c r="K7" s="1233"/>
    </row>
    <row r="8" spans="2:11">
      <c r="B8" s="1226" t="s">
        <v>3737</v>
      </c>
      <c r="C8" s="1234"/>
      <c r="D8" s="1234"/>
      <c r="E8" s="1234"/>
      <c r="F8" s="1234"/>
      <c r="G8" s="1234"/>
      <c r="H8" s="1234"/>
      <c r="I8" s="1234"/>
      <c r="J8" s="1234"/>
      <c r="K8" s="1234"/>
    </row>
    <row r="9" spans="2:11">
      <c r="B9" s="1235" t="s">
        <v>0</v>
      </c>
      <c r="C9" s="1235" t="s">
        <v>1</v>
      </c>
      <c r="D9" s="1235" t="s">
        <v>2</v>
      </c>
      <c r="E9" s="1235" t="s">
        <v>2461</v>
      </c>
      <c r="F9" s="1235" t="s">
        <v>4</v>
      </c>
      <c r="G9" s="1235" t="s">
        <v>5</v>
      </c>
      <c r="H9" s="1235" t="s">
        <v>6</v>
      </c>
      <c r="I9" s="1235" t="s">
        <v>3290</v>
      </c>
      <c r="J9" s="1235"/>
      <c r="K9" s="1235"/>
    </row>
    <row r="10" spans="2:11">
      <c r="B10" s="1235"/>
      <c r="C10" s="1235"/>
      <c r="D10" s="1235"/>
      <c r="E10" s="1235"/>
      <c r="F10" s="1235"/>
      <c r="G10" s="1235"/>
      <c r="H10" s="1235"/>
      <c r="I10" s="331">
        <v>2020</v>
      </c>
      <c r="J10" s="331">
        <v>2021</v>
      </c>
      <c r="K10" s="331">
        <v>2022</v>
      </c>
    </row>
    <row r="11" spans="2:11" ht="25.5">
      <c r="B11" s="592">
        <v>1</v>
      </c>
      <c r="C11" s="1179" t="s">
        <v>1027</v>
      </c>
      <c r="D11" s="593" t="s">
        <v>913</v>
      </c>
      <c r="E11" s="594" t="s">
        <v>14</v>
      </c>
      <c r="F11" s="594" t="s">
        <v>915</v>
      </c>
      <c r="G11" s="594">
        <v>830369458</v>
      </c>
      <c r="H11" s="594" t="s">
        <v>914</v>
      </c>
      <c r="I11" s="935">
        <v>5206530.84</v>
      </c>
      <c r="J11" s="935">
        <v>5500000</v>
      </c>
      <c r="K11" s="935">
        <v>5850000</v>
      </c>
    </row>
    <row r="12" spans="2:11" ht="51">
      <c r="B12" s="595">
        <v>2</v>
      </c>
      <c r="C12" s="1180" t="s">
        <v>3738</v>
      </c>
      <c r="D12" s="596" t="s">
        <v>1014</v>
      </c>
      <c r="E12" s="994" t="s">
        <v>5430</v>
      </c>
      <c r="F12" s="597" t="s">
        <v>1015</v>
      </c>
      <c r="G12" s="597">
        <v>830205627</v>
      </c>
      <c r="H12" s="597" t="s">
        <v>1016</v>
      </c>
      <c r="I12" s="992">
        <v>4190195.95</v>
      </c>
      <c r="J12" s="992">
        <v>5000000</v>
      </c>
      <c r="K12" s="992">
        <v>5000000</v>
      </c>
    </row>
  </sheetData>
  <mergeCells count="10">
    <mergeCell ref="B7:K7"/>
    <mergeCell ref="B8:K8"/>
    <mergeCell ref="B9:B10"/>
    <mergeCell ref="C9:C10"/>
    <mergeCell ref="D9:D10"/>
    <mergeCell ref="E9:E10"/>
    <mergeCell ref="F9:F10"/>
    <mergeCell ref="G9:G10"/>
    <mergeCell ref="H9:H10"/>
    <mergeCell ref="I9:K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N69"/>
  <sheetViews>
    <sheetView workbookViewId="0">
      <selection activeCell="C64" sqref="C64"/>
    </sheetView>
  </sheetViews>
  <sheetFormatPr defaultColWidth="9" defaultRowHeight="14.25"/>
  <cols>
    <col min="1" max="1" width="3.875" style="2" customWidth="1"/>
    <col min="2" max="2" width="3.625" style="2" customWidth="1"/>
    <col min="3" max="3" width="40.875" style="2" customWidth="1"/>
    <col min="4" max="4" width="17.875" style="183" customWidth="1"/>
    <col min="5" max="5" width="30.5" style="183" customWidth="1"/>
    <col min="6" max="6" width="9.625" style="2" customWidth="1"/>
    <col min="7" max="7" width="14.875" style="2" customWidth="1"/>
    <col min="8" max="8" width="12.875" style="2" customWidth="1"/>
    <col min="9" max="9" width="32.625" style="2" customWidth="1"/>
    <col min="10" max="11" width="11.625" style="2" customWidth="1"/>
    <col min="12" max="12" width="24.625" style="2" customWidth="1"/>
    <col min="13" max="16384" width="9" style="2"/>
  </cols>
  <sheetData>
    <row r="1" spans="1:14" ht="15" customHeight="1"/>
    <row r="2" spans="1:14" ht="15" customHeight="1"/>
    <row r="3" spans="1:14" ht="15" customHeight="1"/>
    <row r="4" spans="1:14" ht="15" customHeight="1"/>
    <row r="5" spans="1:14" ht="15" customHeight="1"/>
    <row r="6" spans="1:14" ht="15" customHeight="1"/>
    <row r="7" spans="1:14" ht="17.100000000000001" customHeight="1">
      <c r="B7" s="1233" t="s">
        <v>5667</v>
      </c>
      <c r="C7" s="1233"/>
      <c r="D7" s="1233"/>
      <c r="E7" s="1233"/>
      <c r="F7" s="1233"/>
      <c r="G7" s="1233"/>
      <c r="H7" s="1233"/>
      <c r="I7" s="1233"/>
      <c r="J7" s="1233"/>
      <c r="K7" s="1233"/>
      <c r="L7" s="1233"/>
      <c r="M7" s="183"/>
      <c r="N7" s="183"/>
    </row>
    <row r="8" spans="1:14" ht="17.100000000000001" customHeight="1">
      <c r="B8" s="1237" t="s">
        <v>1102</v>
      </c>
      <c r="C8" s="1237"/>
      <c r="D8" s="1237"/>
      <c r="E8" s="1237"/>
      <c r="F8" s="1237"/>
      <c r="G8" s="1237"/>
      <c r="H8" s="1237"/>
      <c r="I8" s="1237"/>
      <c r="J8" s="1237"/>
      <c r="K8" s="1237"/>
      <c r="L8" s="1237"/>
    </row>
    <row r="9" spans="1:14" s="4" customFormat="1" ht="24.75" customHeight="1">
      <c r="A9" s="86"/>
      <c r="B9" s="1235" t="s">
        <v>0</v>
      </c>
      <c r="C9" s="1235" t="s">
        <v>1</v>
      </c>
      <c r="D9" s="1235" t="s">
        <v>2</v>
      </c>
      <c r="E9" s="1235" t="s">
        <v>3</v>
      </c>
      <c r="F9" s="1235" t="s">
        <v>4</v>
      </c>
      <c r="G9" s="1235" t="s">
        <v>5</v>
      </c>
      <c r="H9" s="1235" t="s">
        <v>6</v>
      </c>
      <c r="I9" s="1235" t="s">
        <v>2486</v>
      </c>
      <c r="J9" s="1235" t="s">
        <v>45</v>
      </c>
      <c r="K9" s="1235"/>
      <c r="L9" s="1235" t="s">
        <v>4752</v>
      </c>
    </row>
    <row r="10" spans="1:14" s="4" customFormat="1" ht="20.25" customHeight="1">
      <c r="A10" s="86"/>
      <c r="B10" s="1235"/>
      <c r="C10" s="1235"/>
      <c r="D10" s="1235"/>
      <c r="E10" s="1235"/>
      <c r="F10" s="1235"/>
      <c r="G10" s="1235"/>
      <c r="H10" s="1235"/>
      <c r="I10" s="1235"/>
      <c r="J10" s="141" t="s">
        <v>43</v>
      </c>
      <c r="K10" s="141" t="s">
        <v>44</v>
      </c>
      <c r="L10" s="1235"/>
    </row>
    <row r="11" spans="1:14" s="4" customFormat="1" ht="27" customHeight="1">
      <c r="A11" s="2"/>
      <c r="B11" s="329">
        <v>1</v>
      </c>
      <c r="C11" s="1181" t="s">
        <v>5187</v>
      </c>
      <c r="D11" s="451" t="s">
        <v>42</v>
      </c>
      <c r="E11" s="451" t="s">
        <v>157</v>
      </c>
      <c r="F11" s="451" t="s">
        <v>825</v>
      </c>
      <c r="G11" s="333">
        <v>180641096</v>
      </c>
      <c r="H11" s="451" t="s">
        <v>15</v>
      </c>
      <c r="I11" s="333" t="s">
        <v>16</v>
      </c>
      <c r="J11" s="451">
        <v>20</v>
      </c>
      <c r="K11" s="451">
        <v>4</v>
      </c>
      <c r="L11" s="451" t="s">
        <v>14</v>
      </c>
    </row>
    <row r="12" spans="1:14" ht="27" customHeight="1">
      <c r="B12" s="601">
        <v>2</v>
      </c>
      <c r="C12" s="1181" t="s">
        <v>38</v>
      </c>
      <c r="D12" s="451" t="s">
        <v>41</v>
      </c>
      <c r="E12" s="333" t="s">
        <v>14</v>
      </c>
      <c r="F12" s="451" t="s">
        <v>839</v>
      </c>
      <c r="G12" s="451">
        <v>830204680</v>
      </c>
      <c r="H12" s="451" t="s">
        <v>39</v>
      </c>
      <c r="I12" s="333" t="s">
        <v>40</v>
      </c>
      <c r="J12" s="333" t="s">
        <v>14</v>
      </c>
      <c r="K12" s="333">
        <v>44</v>
      </c>
      <c r="L12" s="451">
        <v>60</v>
      </c>
    </row>
    <row r="13" spans="1:14" ht="27" customHeight="1">
      <c r="B13" s="329">
        <v>3</v>
      </c>
      <c r="C13" s="1181" t="s">
        <v>1061</v>
      </c>
      <c r="D13" s="451" t="s">
        <v>85</v>
      </c>
      <c r="E13" s="333" t="s">
        <v>14</v>
      </c>
      <c r="F13" s="451" t="s">
        <v>826</v>
      </c>
      <c r="G13" s="451">
        <v>180643037</v>
      </c>
      <c r="H13" s="451" t="s">
        <v>78</v>
      </c>
      <c r="I13" s="481" t="s">
        <v>2721</v>
      </c>
      <c r="J13" s="451">
        <v>59</v>
      </c>
      <c r="K13" s="451">
        <v>12</v>
      </c>
      <c r="L13" s="451">
        <v>691</v>
      </c>
    </row>
    <row r="14" spans="1:14" ht="132.94999999999999" customHeight="1">
      <c r="B14" s="601">
        <v>4</v>
      </c>
      <c r="C14" s="1181" t="s">
        <v>93</v>
      </c>
      <c r="D14" s="451" t="s">
        <v>951</v>
      </c>
      <c r="E14" s="571" t="s">
        <v>4722</v>
      </c>
      <c r="F14" s="451" t="s">
        <v>827</v>
      </c>
      <c r="G14" s="451">
        <v>830454425</v>
      </c>
      <c r="H14" s="451" t="s">
        <v>86</v>
      </c>
      <c r="I14" s="330" t="s">
        <v>87</v>
      </c>
      <c r="J14" s="451" t="s">
        <v>14</v>
      </c>
      <c r="K14" s="451">
        <v>45</v>
      </c>
      <c r="L14" s="451" t="s">
        <v>14</v>
      </c>
    </row>
    <row r="15" spans="1:14" ht="171.95" customHeight="1">
      <c r="B15" s="329">
        <v>5</v>
      </c>
      <c r="C15" s="1182" t="s">
        <v>766</v>
      </c>
      <c r="D15" s="330" t="s">
        <v>768</v>
      </c>
      <c r="E15" s="821" t="s">
        <v>4821</v>
      </c>
      <c r="F15" s="330" t="s">
        <v>843</v>
      </c>
      <c r="G15" s="602">
        <v>6214624</v>
      </c>
      <c r="H15" s="330" t="s">
        <v>770</v>
      </c>
      <c r="I15" s="333" t="s">
        <v>769</v>
      </c>
      <c r="J15" s="330">
        <v>108</v>
      </c>
      <c r="K15" s="330" t="s">
        <v>14</v>
      </c>
      <c r="L15" s="330" t="s">
        <v>4822</v>
      </c>
    </row>
    <row r="16" spans="1:14" ht="27" customHeight="1">
      <c r="B16" s="601">
        <v>6</v>
      </c>
      <c r="C16" s="1181" t="s">
        <v>99</v>
      </c>
      <c r="D16" s="451" t="s">
        <v>127</v>
      </c>
      <c r="E16" s="451" t="s">
        <v>822</v>
      </c>
      <c r="F16" s="451" t="s">
        <v>829</v>
      </c>
      <c r="G16" s="451">
        <v>180805126</v>
      </c>
      <c r="H16" s="451" t="s">
        <v>132</v>
      </c>
      <c r="I16" s="330" t="s">
        <v>1910</v>
      </c>
      <c r="J16" s="451" t="s">
        <v>14</v>
      </c>
      <c r="K16" s="451">
        <v>63</v>
      </c>
      <c r="L16" s="451" t="s">
        <v>14</v>
      </c>
    </row>
    <row r="17" spans="2:12" ht="27" customHeight="1">
      <c r="B17" s="329">
        <v>7</v>
      </c>
      <c r="C17" s="1181" t="s">
        <v>128</v>
      </c>
      <c r="D17" s="598" t="s">
        <v>1912</v>
      </c>
      <c r="E17" s="330" t="s">
        <v>14</v>
      </c>
      <c r="F17" s="451" t="s">
        <v>830</v>
      </c>
      <c r="G17" s="451">
        <v>830016174</v>
      </c>
      <c r="H17" s="451" t="s">
        <v>130</v>
      </c>
      <c r="I17" s="333" t="s">
        <v>131</v>
      </c>
      <c r="J17" s="333" t="s">
        <v>14</v>
      </c>
      <c r="K17" s="451">
        <v>19</v>
      </c>
      <c r="L17" s="451" t="s">
        <v>14</v>
      </c>
    </row>
    <row r="18" spans="2:12" ht="27" customHeight="1">
      <c r="B18" s="601">
        <v>8</v>
      </c>
      <c r="C18" s="1181" t="s">
        <v>2453</v>
      </c>
      <c r="D18" s="451" t="s">
        <v>953</v>
      </c>
      <c r="E18" s="330" t="s">
        <v>14</v>
      </c>
      <c r="F18" s="451" t="s">
        <v>838</v>
      </c>
      <c r="G18" s="451">
        <v>831351800</v>
      </c>
      <c r="H18" s="451" t="s">
        <v>143</v>
      </c>
      <c r="I18" s="599" t="s">
        <v>14</v>
      </c>
      <c r="J18" s="451" t="s">
        <v>14</v>
      </c>
      <c r="K18" s="451" t="s">
        <v>14</v>
      </c>
      <c r="L18" s="451" t="s">
        <v>14</v>
      </c>
    </row>
    <row r="19" spans="2:12" ht="27" customHeight="1">
      <c r="B19" s="329">
        <v>9</v>
      </c>
      <c r="C19" s="1181" t="s">
        <v>2454</v>
      </c>
      <c r="D19" s="603" t="s">
        <v>2484</v>
      </c>
      <c r="E19" s="330" t="s">
        <v>156</v>
      </c>
      <c r="F19" s="333" t="s">
        <v>14</v>
      </c>
      <c r="G19" s="603">
        <v>831304768</v>
      </c>
      <c r="H19" s="603" t="s">
        <v>677</v>
      </c>
      <c r="I19" s="599" t="s">
        <v>14</v>
      </c>
      <c r="J19" s="451" t="s">
        <v>14</v>
      </c>
      <c r="K19" s="451" t="s">
        <v>14</v>
      </c>
      <c r="L19" s="330" t="s">
        <v>14</v>
      </c>
    </row>
    <row r="20" spans="2:12" ht="27" customHeight="1">
      <c r="B20" s="601">
        <v>10</v>
      </c>
      <c r="C20" s="1181" t="s">
        <v>2455</v>
      </c>
      <c r="D20" s="603" t="s">
        <v>2860</v>
      </c>
      <c r="E20" s="330" t="s">
        <v>14</v>
      </c>
      <c r="F20" s="330" t="s">
        <v>14</v>
      </c>
      <c r="G20" s="600">
        <v>180184144</v>
      </c>
      <c r="H20" s="600" t="s">
        <v>678</v>
      </c>
      <c r="I20" s="330" t="s">
        <v>14</v>
      </c>
      <c r="J20" s="330" t="s">
        <v>14</v>
      </c>
      <c r="K20" s="330" t="s">
        <v>14</v>
      </c>
      <c r="L20" s="330" t="s">
        <v>14</v>
      </c>
    </row>
    <row r="21" spans="2:12" ht="27" customHeight="1">
      <c r="B21" s="329">
        <v>11</v>
      </c>
      <c r="C21" s="1181" t="s">
        <v>1990</v>
      </c>
      <c r="D21" s="603" t="s">
        <v>199</v>
      </c>
      <c r="E21" s="330" t="s">
        <v>14</v>
      </c>
      <c r="F21" s="330" t="s">
        <v>14</v>
      </c>
      <c r="G21" s="603">
        <v>831348429</v>
      </c>
      <c r="H21" s="603" t="s">
        <v>679</v>
      </c>
      <c r="I21" s="814" t="s">
        <v>4769</v>
      </c>
      <c r="J21" s="330" t="s">
        <v>14</v>
      </c>
      <c r="K21" s="330" t="s">
        <v>14</v>
      </c>
      <c r="L21" s="330" t="s">
        <v>14</v>
      </c>
    </row>
    <row r="22" spans="2:12" ht="27" customHeight="1">
      <c r="B22" s="601">
        <v>12</v>
      </c>
      <c r="C22" s="1183" t="s">
        <v>2456</v>
      </c>
      <c r="D22" s="603" t="s">
        <v>956</v>
      </c>
      <c r="E22" s="330" t="s">
        <v>14</v>
      </c>
      <c r="F22" s="330" t="s">
        <v>14</v>
      </c>
      <c r="G22" s="603">
        <v>831351101</v>
      </c>
      <c r="H22" s="603" t="s">
        <v>680</v>
      </c>
      <c r="I22" s="330" t="s">
        <v>14</v>
      </c>
      <c r="J22" s="330" t="s">
        <v>14</v>
      </c>
      <c r="K22" s="330" t="s">
        <v>14</v>
      </c>
      <c r="L22" s="330" t="s">
        <v>14</v>
      </c>
    </row>
    <row r="23" spans="2:12" ht="27" customHeight="1">
      <c r="B23" s="329">
        <v>13</v>
      </c>
      <c r="C23" s="1183" t="s">
        <v>2395</v>
      </c>
      <c r="D23" s="603" t="s">
        <v>208</v>
      </c>
      <c r="E23" s="330" t="s">
        <v>14</v>
      </c>
      <c r="F23" s="330" t="s">
        <v>14</v>
      </c>
      <c r="G23" s="603">
        <v>831304610</v>
      </c>
      <c r="H23" s="603" t="s">
        <v>209</v>
      </c>
      <c r="I23" s="333" t="s">
        <v>355</v>
      </c>
      <c r="J23" s="330" t="s">
        <v>14</v>
      </c>
      <c r="K23" s="330" t="s">
        <v>14</v>
      </c>
      <c r="L23" s="330" t="s">
        <v>14</v>
      </c>
    </row>
    <row r="24" spans="2:12" ht="27" customHeight="1">
      <c r="B24" s="601">
        <v>14</v>
      </c>
      <c r="C24" s="1183" t="s">
        <v>2457</v>
      </c>
      <c r="D24" s="603" t="s">
        <v>907</v>
      </c>
      <c r="E24" s="330" t="s">
        <v>14</v>
      </c>
      <c r="F24" s="330" t="s">
        <v>14</v>
      </c>
      <c r="G24" s="603">
        <v>831305385</v>
      </c>
      <c r="H24" s="603" t="s">
        <v>681</v>
      </c>
      <c r="I24" s="333" t="s">
        <v>243</v>
      </c>
      <c r="J24" s="330" t="s">
        <v>14</v>
      </c>
      <c r="K24" s="330" t="s">
        <v>14</v>
      </c>
      <c r="L24" s="330" t="s">
        <v>14</v>
      </c>
    </row>
    <row r="25" spans="2:12" ht="27" customHeight="1">
      <c r="B25" s="329">
        <v>15</v>
      </c>
      <c r="C25" s="1181" t="s">
        <v>1993</v>
      </c>
      <c r="D25" s="451" t="s">
        <v>264</v>
      </c>
      <c r="E25" s="330" t="s">
        <v>14</v>
      </c>
      <c r="F25" s="330" t="s">
        <v>14</v>
      </c>
      <c r="G25" s="451">
        <v>831350998</v>
      </c>
      <c r="H25" s="451" t="s">
        <v>682</v>
      </c>
      <c r="I25" s="330" t="s">
        <v>14</v>
      </c>
      <c r="J25" s="330" t="s">
        <v>14</v>
      </c>
      <c r="K25" s="330" t="s">
        <v>14</v>
      </c>
      <c r="L25" s="330" t="s">
        <v>14</v>
      </c>
    </row>
    <row r="26" spans="2:12" ht="27" customHeight="1">
      <c r="B26" s="601">
        <v>16</v>
      </c>
      <c r="C26" s="1181" t="s">
        <v>278</v>
      </c>
      <c r="D26" s="451" t="s">
        <v>95</v>
      </c>
      <c r="E26" s="330" t="s">
        <v>14</v>
      </c>
      <c r="F26" s="451" t="s">
        <v>831</v>
      </c>
      <c r="G26" s="451">
        <v>180641073</v>
      </c>
      <c r="H26" s="451" t="s">
        <v>279</v>
      </c>
      <c r="I26" s="333" t="s">
        <v>280</v>
      </c>
      <c r="J26" s="451">
        <v>24</v>
      </c>
      <c r="K26" s="451">
        <v>3</v>
      </c>
      <c r="L26" s="330" t="s">
        <v>14</v>
      </c>
    </row>
    <row r="27" spans="2:12" ht="27" customHeight="1">
      <c r="B27" s="329">
        <v>17</v>
      </c>
      <c r="C27" s="1181" t="s">
        <v>292</v>
      </c>
      <c r="D27" s="451" t="s">
        <v>284</v>
      </c>
      <c r="E27" s="330" t="s">
        <v>14</v>
      </c>
      <c r="F27" s="451" t="s">
        <v>836</v>
      </c>
      <c r="G27" s="451">
        <v>831222645</v>
      </c>
      <c r="H27" s="451" t="s">
        <v>285</v>
      </c>
      <c r="I27" s="333" t="s">
        <v>286</v>
      </c>
      <c r="J27" s="451" t="s">
        <v>14</v>
      </c>
      <c r="K27" s="330">
        <v>2</v>
      </c>
      <c r="L27" s="451">
        <v>7</v>
      </c>
    </row>
    <row r="28" spans="2:12" ht="27" customHeight="1">
      <c r="B28" s="601">
        <v>18</v>
      </c>
      <c r="C28" s="1182" t="s">
        <v>807</v>
      </c>
      <c r="D28" s="330" t="s">
        <v>768</v>
      </c>
      <c r="E28" s="330" t="s">
        <v>14</v>
      </c>
      <c r="F28" s="333" t="s">
        <v>844</v>
      </c>
      <c r="G28" s="333">
        <v>831353940</v>
      </c>
      <c r="H28" s="333" t="s">
        <v>772</v>
      </c>
      <c r="I28" s="333" t="s">
        <v>773</v>
      </c>
      <c r="J28" s="333">
        <v>5</v>
      </c>
      <c r="K28" s="330" t="s">
        <v>14</v>
      </c>
      <c r="L28" s="330" t="s">
        <v>14</v>
      </c>
    </row>
    <row r="29" spans="2:12" ht="27" customHeight="1">
      <c r="B29" s="329">
        <v>19</v>
      </c>
      <c r="C29" s="1181" t="s">
        <v>294</v>
      </c>
      <c r="D29" s="451" t="s">
        <v>295</v>
      </c>
      <c r="E29" s="330" t="s">
        <v>14</v>
      </c>
      <c r="F29" s="451" t="s">
        <v>832</v>
      </c>
      <c r="G29" s="451">
        <v>180642010</v>
      </c>
      <c r="H29" s="451" t="s">
        <v>683</v>
      </c>
      <c r="I29" s="348" t="s">
        <v>4991</v>
      </c>
      <c r="J29" s="451">
        <v>24</v>
      </c>
      <c r="K29" s="451">
        <v>7</v>
      </c>
      <c r="L29" s="451">
        <v>80</v>
      </c>
    </row>
    <row r="30" spans="2:12" ht="27" customHeight="1">
      <c r="B30" s="601">
        <v>20</v>
      </c>
      <c r="C30" s="1181" t="s">
        <v>298</v>
      </c>
      <c r="D30" s="451" t="s">
        <v>307</v>
      </c>
      <c r="E30" s="330" t="s">
        <v>14</v>
      </c>
      <c r="F30" s="451" t="s">
        <v>832</v>
      </c>
      <c r="G30" s="451">
        <v>180642500</v>
      </c>
      <c r="H30" s="451" t="s">
        <v>299</v>
      </c>
      <c r="I30" s="370" t="s">
        <v>4947</v>
      </c>
      <c r="J30" s="451">
        <v>12</v>
      </c>
      <c r="K30" s="451">
        <v>10</v>
      </c>
      <c r="L30" s="451">
        <v>91</v>
      </c>
    </row>
    <row r="31" spans="2:12" ht="27" customHeight="1">
      <c r="B31" s="329">
        <v>21</v>
      </c>
      <c r="C31" s="1181" t="s">
        <v>305</v>
      </c>
      <c r="D31" s="330" t="s">
        <v>306</v>
      </c>
      <c r="E31" s="330" t="s">
        <v>14</v>
      </c>
      <c r="F31" s="451" t="s">
        <v>832</v>
      </c>
      <c r="G31" s="451">
        <v>180640116</v>
      </c>
      <c r="H31" s="451" t="s">
        <v>684</v>
      </c>
      <c r="I31" s="370" t="s">
        <v>4951</v>
      </c>
      <c r="J31" s="451">
        <v>13</v>
      </c>
      <c r="K31" s="451">
        <v>11</v>
      </c>
      <c r="L31" s="451">
        <v>100</v>
      </c>
    </row>
    <row r="32" spans="2:12" ht="27" customHeight="1">
      <c r="B32" s="601">
        <v>22</v>
      </c>
      <c r="C32" s="1181" t="s">
        <v>346</v>
      </c>
      <c r="D32" s="451" t="s">
        <v>320</v>
      </c>
      <c r="E32" s="330" t="s">
        <v>14</v>
      </c>
      <c r="F32" s="451" t="s">
        <v>837</v>
      </c>
      <c r="G32" s="451">
        <v>18064230</v>
      </c>
      <c r="H32" s="451" t="s">
        <v>321</v>
      </c>
      <c r="I32" s="333" t="s">
        <v>349</v>
      </c>
      <c r="J32" s="451">
        <v>13</v>
      </c>
      <c r="K32" s="451">
        <v>12</v>
      </c>
      <c r="L32" s="375"/>
    </row>
    <row r="33" spans="2:12" ht="27" customHeight="1">
      <c r="B33" s="329">
        <v>23</v>
      </c>
      <c r="C33" s="1181" t="s">
        <v>312</v>
      </c>
      <c r="D33" s="451" t="s">
        <v>325</v>
      </c>
      <c r="E33" s="330" t="s">
        <v>14</v>
      </c>
      <c r="F33" s="330" t="s">
        <v>14</v>
      </c>
      <c r="G33" s="451">
        <v>180641080</v>
      </c>
      <c r="H33" s="451" t="s">
        <v>685</v>
      </c>
      <c r="I33" s="333" t="s">
        <v>340</v>
      </c>
      <c r="J33" s="451">
        <v>8</v>
      </c>
      <c r="K33" s="451">
        <v>10</v>
      </c>
      <c r="L33" s="375"/>
    </row>
    <row r="34" spans="2:12" ht="27" customHeight="1">
      <c r="B34" s="601">
        <v>24</v>
      </c>
      <c r="C34" s="1181" t="s">
        <v>313</v>
      </c>
      <c r="D34" s="451" t="s">
        <v>341</v>
      </c>
      <c r="E34" s="330" t="s">
        <v>14</v>
      </c>
      <c r="F34" s="451" t="s">
        <v>832</v>
      </c>
      <c r="G34" s="451">
        <v>180642405</v>
      </c>
      <c r="H34" s="451" t="s">
        <v>342</v>
      </c>
      <c r="I34" s="815" t="s">
        <v>4958</v>
      </c>
      <c r="J34" s="451">
        <v>12</v>
      </c>
      <c r="K34" s="451">
        <v>12</v>
      </c>
      <c r="L34" s="451">
        <v>83</v>
      </c>
    </row>
    <row r="35" spans="2:12" ht="27" customHeight="1">
      <c r="B35" s="329">
        <v>25</v>
      </c>
      <c r="C35" s="1181" t="s">
        <v>314</v>
      </c>
      <c r="D35" s="451" t="s">
        <v>347</v>
      </c>
      <c r="E35" s="330" t="s">
        <v>14</v>
      </c>
      <c r="F35" s="604" t="s">
        <v>833</v>
      </c>
      <c r="G35" s="451">
        <v>180644500</v>
      </c>
      <c r="H35" s="451" t="s">
        <v>686</v>
      </c>
      <c r="I35" s="333" t="s">
        <v>348</v>
      </c>
      <c r="J35" s="451">
        <v>12</v>
      </c>
      <c r="K35" s="451">
        <v>12</v>
      </c>
      <c r="L35" s="451">
        <v>79</v>
      </c>
    </row>
    <row r="36" spans="2:12" ht="27" customHeight="1">
      <c r="B36" s="601">
        <v>26</v>
      </c>
      <c r="C36" s="1181" t="s">
        <v>315</v>
      </c>
      <c r="D36" s="330" t="s">
        <v>356</v>
      </c>
      <c r="E36" s="330" t="s">
        <v>14</v>
      </c>
      <c r="F36" s="451" t="s">
        <v>832</v>
      </c>
      <c r="G36" s="451">
        <v>180641819</v>
      </c>
      <c r="H36" s="451" t="s">
        <v>357</v>
      </c>
      <c r="I36" s="370" t="s">
        <v>4964</v>
      </c>
      <c r="J36" s="451">
        <v>16</v>
      </c>
      <c r="K36" s="451">
        <v>12</v>
      </c>
      <c r="L36" s="451">
        <v>120</v>
      </c>
    </row>
    <row r="37" spans="2:12" ht="27" customHeight="1">
      <c r="B37" s="329">
        <v>27</v>
      </c>
      <c r="C37" s="1181" t="s">
        <v>316</v>
      </c>
      <c r="D37" s="330" t="s">
        <v>360</v>
      </c>
      <c r="E37" s="330" t="s">
        <v>14</v>
      </c>
      <c r="F37" s="451" t="s">
        <v>361</v>
      </c>
      <c r="G37" s="451">
        <v>180640731</v>
      </c>
      <c r="H37" s="451" t="s">
        <v>362</v>
      </c>
      <c r="I37" s="333" t="s">
        <v>363</v>
      </c>
      <c r="J37" s="451">
        <v>7</v>
      </c>
      <c r="K37" s="451">
        <v>8</v>
      </c>
      <c r="L37" s="451">
        <v>65</v>
      </c>
    </row>
    <row r="38" spans="2:12" ht="27" customHeight="1">
      <c r="B38" s="601">
        <v>28</v>
      </c>
      <c r="C38" s="1181" t="s">
        <v>317</v>
      </c>
      <c r="D38" s="451" t="s">
        <v>369</v>
      </c>
      <c r="E38" s="330" t="s">
        <v>14</v>
      </c>
      <c r="F38" s="451" t="s">
        <v>832</v>
      </c>
      <c r="G38" s="451">
        <v>180642397</v>
      </c>
      <c r="H38" s="451" t="s">
        <v>687</v>
      </c>
      <c r="I38" s="370" t="s">
        <v>4982</v>
      </c>
      <c r="J38" s="451">
        <v>8</v>
      </c>
      <c r="K38" s="451">
        <v>8</v>
      </c>
      <c r="L38" s="451">
        <v>100</v>
      </c>
    </row>
    <row r="39" spans="2:12" ht="27" customHeight="1">
      <c r="B39" s="329">
        <v>29</v>
      </c>
      <c r="C39" s="1181" t="s">
        <v>376</v>
      </c>
      <c r="D39" s="451" t="s">
        <v>377</v>
      </c>
      <c r="E39" s="330" t="s">
        <v>14</v>
      </c>
      <c r="F39" s="451" t="s">
        <v>832</v>
      </c>
      <c r="G39" s="451">
        <v>180642061</v>
      </c>
      <c r="H39" s="451" t="s">
        <v>378</v>
      </c>
      <c r="I39" s="333" t="s">
        <v>379</v>
      </c>
      <c r="J39" s="451">
        <v>11</v>
      </c>
      <c r="K39" s="451">
        <v>10</v>
      </c>
      <c r="L39" s="451">
        <v>100</v>
      </c>
    </row>
    <row r="40" spans="2:12" ht="27" customHeight="1">
      <c r="B40" s="601">
        <v>30</v>
      </c>
      <c r="C40" s="1181" t="s">
        <v>2163</v>
      </c>
      <c r="D40" s="451" t="s">
        <v>2836</v>
      </c>
      <c r="E40" s="451" t="s">
        <v>14</v>
      </c>
      <c r="F40" s="451" t="s">
        <v>1838</v>
      </c>
      <c r="G40" s="451">
        <v>180644628</v>
      </c>
      <c r="H40" s="451">
        <v>8671662637</v>
      </c>
      <c r="I40" s="333" t="s">
        <v>2460</v>
      </c>
      <c r="J40" s="451">
        <v>11</v>
      </c>
      <c r="K40" s="451">
        <v>15</v>
      </c>
      <c r="L40" s="451">
        <v>125</v>
      </c>
    </row>
    <row r="41" spans="2:12" ht="27" customHeight="1">
      <c r="B41" s="329">
        <v>31</v>
      </c>
      <c r="C41" s="1181" t="s">
        <v>318</v>
      </c>
      <c r="D41" s="603" t="s">
        <v>549</v>
      </c>
      <c r="E41" s="330" t="s">
        <v>14</v>
      </c>
      <c r="F41" s="603" t="s">
        <v>832</v>
      </c>
      <c r="G41" s="603">
        <v>180640375</v>
      </c>
      <c r="H41" s="603" t="s">
        <v>688</v>
      </c>
      <c r="I41" s="815" t="s">
        <v>4714</v>
      </c>
      <c r="J41" s="603">
        <v>12</v>
      </c>
      <c r="K41" s="603">
        <v>11</v>
      </c>
      <c r="L41" s="603">
        <v>100</v>
      </c>
    </row>
    <row r="42" spans="2:12" ht="27" customHeight="1">
      <c r="B42" s="601">
        <v>32</v>
      </c>
      <c r="C42" s="1181" t="s">
        <v>319</v>
      </c>
      <c r="D42" s="451" t="s">
        <v>387</v>
      </c>
      <c r="E42" s="330" t="s">
        <v>14</v>
      </c>
      <c r="F42" s="451" t="s">
        <v>832</v>
      </c>
      <c r="G42" s="451">
        <v>180643103</v>
      </c>
      <c r="H42" s="451" t="s">
        <v>689</v>
      </c>
      <c r="I42" s="333" t="s">
        <v>388</v>
      </c>
      <c r="J42" s="451">
        <v>10</v>
      </c>
      <c r="K42" s="451">
        <v>11</v>
      </c>
      <c r="L42" s="451">
        <v>60</v>
      </c>
    </row>
    <row r="43" spans="2:12" ht="27" customHeight="1">
      <c r="B43" s="329">
        <v>33</v>
      </c>
      <c r="C43" s="1181" t="s">
        <v>2458</v>
      </c>
      <c r="D43" s="375" t="s">
        <v>546</v>
      </c>
      <c r="E43" s="603" t="s">
        <v>14</v>
      </c>
      <c r="F43" s="603" t="s">
        <v>1999</v>
      </c>
      <c r="G43" s="603">
        <v>181047018</v>
      </c>
      <c r="H43" s="603" t="s">
        <v>2000</v>
      </c>
      <c r="I43" s="600" t="s">
        <v>2001</v>
      </c>
      <c r="J43" s="603" t="s">
        <v>14</v>
      </c>
      <c r="K43" s="330">
        <v>2</v>
      </c>
      <c r="L43" s="330" t="s">
        <v>14</v>
      </c>
    </row>
    <row r="44" spans="2:12" ht="27" customHeight="1">
      <c r="B44" s="601">
        <v>34</v>
      </c>
      <c r="C44" s="1181" t="s">
        <v>2283</v>
      </c>
      <c r="D44" s="375" t="s">
        <v>95</v>
      </c>
      <c r="E44" s="603" t="s">
        <v>14</v>
      </c>
      <c r="F44" s="603" t="s">
        <v>828</v>
      </c>
      <c r="G44" s="603">
        <v>366062233</v>
      </c>
      <c r="H44" s="603" t="s">
        <v>2282</v>
      </c>
      <c r="I44" s="600" t="s">
        <v>94</v>
      </c>
      <c r="J44" s="603" t="s">
        <v>14</v>
      </c>
      <c r="K44" s="375">
        <v>35</v>
      </c>
      <c r="L44" s="330" t="s">
        <v>14</v>
      </c>
    </row>
    <row r="45" spans="2:12" ht="27" customHeight="1">
      <c r="B45" s="329">
        <v>35</v>
      </c>
      <c r="C45" s="1181" t="s">
        <v>390</v>
      </c>
      <c r="D45" s="451" t="s">
        <v>391</v>
      </c>
      <c r="E45" s="330" t="s">
        <v>14</v>
      </c>
      <c r="F45" s="451" t="s">
        <v>834</v>
      </c>
      <c r="G45" s="451">
        <v>180640837</v>
      </c>
      <c r="H45" s="451" t="s">
        <v>690</v>
      </c>
      <c r="I45" s="333" t="s">
        <v>392</v>
      </c>
      <c r="J45" s="451">
        <v>88</v>
      </c>
      <c r="K45" s="451">
        <v>22</v>
      </c>
      <c r="L45" s="451">
        <v>679</v>
      </c>
    </row>
    <row r="46" spans="2:12" ht="27" customHeight="1">
      <c r="B46" s="601">
        <v>36</v>
      </c>
      <c r="C46" s="1181" t="s">
        <v>418</v>
      </c>
      <c r="D46" s="451" t="s">
        <v>419</v>
      </c>
      <c r="E46" s="330" t="s">
        <v>14</v>
      </c>
      <c r="F46" s="451" t="s">
        <v>835</v>
      </c>
      <c r="G46" s="451">
        <v>180641802</v>
      </c>
      <c r="H46" s="451" t="s">
        <v>420</v>
      </c>
      <c r="I46" s="333" t="s">
        <v>421</v>
      </c>
      <c r="J46" s="451">
        <v>70</v>
      </c>
      <c r="K46" s="451">
        <v>18</v>
      </c>
      <c r="L46" s="451">
        <v>539</v>
      </c>
    </row>
    <row r="47" spans="2:12" ht="27" customHeight="1">
      <c r="B47" s="329">
        <v>37</v>
      </c>
      <c r="C47" s="1181" t="s">
        <v>3014</v>
      </c>
      <c r="D47" s="451" t="s">
        <v>697</v>
      </c>
      <c r="E47" s="330" t="s">
        <v>14</v>
      </c>
      <c r="F47" s="451" t="s">
        <v>834</v>
      </c>
      <c r="G47" s="451">
        <v>837494</v>
      </c>
      <c r="H47" s="451" t="s">
        <v>698</v>
      </c>
      <c r="I47" s="333" t="s">
        <v>699</v>
      </c>
      <c r="J47" s="451">
        <v>25</v>
      </c>
      <c r="K47" s="451">
        <v>3</v>
      </c>
      <c r="L47" s="451">
        <v>150</v>
      </c>
    </row>
    <row r="48" spans="2:12" ht="27" customHeight="1">
      <c r="B48" s="601">
        <v>38</v>
      </c>
      <c r="C48" s="1181" t="s">
        <v>434</v>
      </c>
      <c r="D48" s="451" t="s">
        <v>435</v>
      </c>
      <c r="E48" s="330" t="s">
        <v>14</v>
      </c>
      <c r="F48" s="451" t="s">
        <v>834</v>
      </c>
      <c r="G48" s="451">
        <v>180643497</v>
      </c>
      <c r="H48" s="451" t="s">
        <v>691</v>
      </c>
      <c r="I48" s="370" t="s">
        <v>5036</v>
      </c>
      <c r="J48" s="451">
        <v>18</v>
      </c>
      <c r="K48" s="451">
        <v>6</v>
      </c>
      <c r="L48" s="451">
        <v>100</v>
      </c>
    </row>
    <row r="49" spans="2:12" ht="27" customHeight="1">
      <c r="B49" s="329">
        <v>39</v>
      </c>
      <c r="C49" s="1181" t="s">
        <v>449</v>
      </c>
      <c r="D49" s="451" t="s">
        <v>450</v>
      </c>
      <c r="E49" s="330" t="s">
        <v>14</v>
      </c>
      <c r="F49" s="451" t="s">
        <v>834</v>
      </c>
      <c r="G49" s="451">
        <v>180643043</v>
      </c>
      <c r="H49" s="451" t="s">
        <v>692</v>
      </c>
      <c r="I49" s="333" t="s">
        <v>451</v>
      </c>
      <c r="J49" s="451">
        <v>20</v>
      </c>
      <c r="K49" s="451">
        <v>4</v>
      </c>
      <c r="L49" s="451">
        <v>109</v>
      </c>
    </row>
    <row r="50" spans="2:12" ht="27" customHeight="1">
      <c r="B50" s="601">
        <v>40</v>
      </c>
      <c r="C50" s="1181" t="s">
        <v>479</v>
      </c>
      <c r="D50" s="451" t="s">
        <v>475</v>
      </c>
      <c r="E50" s="330" t="s">
        <v>14</v>
      </c>
      <c r="F50" s="451" t="s">
        <v>834</v>
      </c>
      <c r="G50" s="451">
        <v>830337145</v>
      </c>
      <c r="H50" s="451" t="s">
        <v>693</v>
      </c>
      <c r="I50" s="333" t="s">
        <v>476</v>
      </c>
      <c r="J50" s="451">
        <v>61</v>
      </c>
      <c r="K50" s="451">
        <v>15</v>
      </c>
      <c r="L50" s="451">
        <v>422</v>
      </c>
    </row>
    <row r="51" spans="2:12" ht="27" customHeight="1">
      <c r="B51" s="329">
        <v>41</v>
      </c>
      <c r="C51" s="1182" t="s">
        <v>2459</v>
      </c>
      <c r="D51" s="330" t="s">
        <v>480</v>
      </c>
      <c r="E51" s="330" t="s">
        <v>14</v>
      </c>
      <c r="F51" s="333" t="s">
        <v>834</v>
      </c>
      <c r="G51" s="330">
        <v>180640458</v>
      </c>
      <c r="H51" s="330" t="s">
        <v>694</v>
      </c>
      <c r="I51" s="333" t="s">
        <v>481</v>
      </c>
      <c r="J51" s="333">
        <v>101</v>
      </c>
      <c r="K51" s="333">
        <v>33</v>
      </c>
      <c r="L51" s="333">
        <v>817</v>
      </c>
    </row>
    <row r="52" spans="2:12" ht="27" customHeight="1">
      <c r="B52" s="601">
        <v>42</v>
      </c>
      <c r="C52" s="1182" t="s">
        <v>1063</v>
      </c>
      <c r="D52" s="330" t="s">
        <v>491</v>
      </c>
      <c r="E52" s="330" t="s">
        <v>14</v>
      </c>
      <c r="F52" s="451" t="s">
        <v>834</v>
      </c>
      <c r="G52" s="333">
        <v>180645059</v>
      </c>
      <c r="H52" s="605">
        <v>8671613076</v>
      </c>
      <c r="I52" s="333" t="s">
        <v>490</v>
      </c>
      <c r="J52" s="375">
        <v>25</v>
      </c>
      <c r="K52" s="375">
        <v>4</v>
      </c>
      <c r="L52" s="375">
        <v>141</v>
      </c>
    </row>
    <row r="53" spans="2:12" ht="27" customHeight="1">
      <c r="B53" s="329">
        <v>43</v>
      </c>
      <c r="C53" s="1182" t="s">
        <v>767</v>
      </c>
      <c r="D53" s="330" t="s">
        <v>768</v>
      </c>
      <c r="E53" s="330" t="s">
        <v>14</v>
      </c>
      <c r="F53" s="330" t="s">
        <v>843</v>
      </c>
      <c r="G53" s="602">
        <v>180794894</v>
      </c>
      <c r="H53" s="602" t="s">
        <v>809</v>
      </c>
      <c r="I53" s="333" t="s">
        <v>771</v>
      </c>
      <c r="J53" s="330" t="s">
        <v>14</v>
      </c>
      <c r="K53" s="330">
        <v>16</v>
      </c>
      <c r="L53" s="330">
        <v>56</v>
      </c>
    </row>
    <row r="54" spans="2:12" ht="25.5">
      <c r="B54" s="601">
        <v>44</v>
      </c>
      <c r="C54" s="1181" t="s">
        <v>504</v>
      </c>
      <c r="D54" s="451" t="s">
        <v>505</v>
      </c>
      <c r="E54" s="330" t="s">
        <v>14</v>
      </c>
      <c r="F54" s="451" t="s">
        <v>840</v>
      </c>
      <c r="G54" s="451">
        <v>281826</v>
      </c>
      <c r="H54" s="451" t="s">
        <v>506</v>
      </c>
      <c r="I54" s="333" t="s">
        <v>507</v>
      </c>
      <c r="J54" s="451" t="s">
        <v>14</v>
      </c>
      <c r="K54" s="330">
        <v>32</v>
      </c>
      <c r="L54" s="330" t="s">
        <v>14</v>
      </c>
    </row>
    <row r="55" spans="2:12" s="86" customFormat="1" ht="27" customHeight="1">
      <c r="B55" s="329">
        <v>45</v>
      </c>
      <c r="C55" s="1182" t="s">
        <v>3291</v>
      </c>
      <c r="D55" s="330" t="s">
        <v>2482</v>
      </c>
      <c r="E55" s="333" t="s">
        <v>14</v>
      </c>
      <c r="F55" s="333" t="s">
        <v>14</v>
      </c>
      <c r="G55" s="600" t="s">
        <v>14</v>
      </c>
      <c r="H55" s="600" t="s">
        <v>14</v>
      </c>
      <c r="I55" s="815" t="s">
        <v>5629</v>
      </c>
      <c r="J55" s="333" t="s">
        <v>14</v>
      </c>
      <c r="K55" s="333" t="s">
        <v>14</v>
      </c>
      <c r="L55" s="333" t="s">
        <v>14</v>
      </c>
    </row>
    <row r="56" spans="2:12" ht="15.95" customHeight="1">
      <c r="B56" s="1243">
        <v>46</v>
      </c>
      <c r="C56" s="1244" t="s">
        <v>516</v>
      </c>
      <c r="D56" s="1238" t="s">
        <v>517</v>
      </c>
      <c r="E56" s="451" t="s">
        <v>675</v>
      </c>
      <c r="F56" s="1236" t="s">
        <v>841</v>
      </c>
      <c r="G56" s="1236">
        <v>830409092</v>
      </c>
      <c r="H56" s="1242" t="s">
        <v>518</v>
      </c>
      <c r="I56" s="1236" t="s">
        <v>519</v>
      </c>
      <c r="J56" s="1236" t="s">
        <v>14</v>
      </c>
      <c r="K56" s="1241">
        <v>256</v>
      </c>
      <c r="L56" s="1240" t="s">
        <v>14</v>
      </c>
    </row>
    <row r="57" spans="2:12" ht="336" customHeight="1">
      <c r="B57" s="1243"/>
      <c r="C57" s="1244"/>
      <c r="D57" s="1238"/>
      <c r="E57" s="317" t="s">
        <v>3841</v>
      </c>
      <c r="F57" s="1236"/>
      <c r="G57" s="1236"/>
      <c r="H57" s="1242"/>
      <c r="I57" s="1236"/>
      <c r="J57" s="1236"/>
      <c r="K57" s="1241"/>
      <c r="L57" s="1240"/>
    </row>
    <row r="58" spans="2:12" ht="27" customHeight="1">
      <c r="B58" s="601">
        <v>47</v>
      </c>
      <c r="C58" s="1181" t="s">
        <v>3634</v>
      </c>
      <c r="D58" s="451" t="s">
        <v>705</v>
      </c>
      <c r="E58" s="330" t="s">
        <v>14</v>
      </c>
      <c r="F58" s="451" t="s">
        <v>831</v>
      </c>
      <c r="G58" s="451">
        <v>180641854</v>
      </c>
      <c r="H58" s="451" t="s">
        <v>706</v>
      </c>
      <c r="I58" s="815" t="s">
        <v>5115</v>
      </c>
      <c r="J58" s="451">
        <v>48</v>
      </c>
      <c r="K58" s="451">
        <v>12</v>
      </c>
      <c r="L58" s="451">
        <v>498</v>
      </c>
    </row>
    <row r="59" spans="2:12" ht="27" customHeight="1">
      <c r="B59" s="329">
        <v>48</v>
      </c>
      <c r="C59" s="1181" t="s">
        <v>3635</v>
      </c>
      <c r="D59" s="451" t="s">
        <v>3636</v>
      </c>
      <c r="E59" s="451" t="s">
        <v>731</v>
      </c>
      <c r="F59" s="451" t="s">
        <v>831</v>
      </c>
      <c r="G59" s="451">
        <v>180642990</v>
      </c>
      <c r="H59" s="451" t="s">
        <v>729</v>
      </c>
      <c r="I59" s="333" t="s">
        <v>730</v>
      </c>
      <c r="J59" s="451">
        <v>40</v>
      </c>
      <c r="K59" s="451">
        <v>9</v>
      </c>
      <c r="L59" s="451">
        <v>341</v>
      </c>
    </row>
    <row r="60" spans="2:12" ht="27" customHeight="1">
      <c r="B60" s="601">
        <v>49</v>
      </c>
      <c r="C60" s="1181" t="s">
        <v>3641</v>
      </c>
      <c r="D60" s="451" t="s">
        <v>877</v>
      </c>
      <c r="E60" s="330" t="s">
        <v>14</v>
      </c>
      <c r="F60" s="1238" t="s">
        <v>831</v>
      </c>
      <c r="G60" s="1238">
        <v>180640820</v>
      </c>
      <c r="H60" s="1236" t="s">
        <v>745</v>
      </c>
      <c r="I60" s="1239" t="s">
        <v>5624</v>
      </c>
      <c r="J60" s="1051">
        <v>42</v>
      </c>
      <c r="K60" s="1051">
        <v>9</v>
      </c>
      <c r="L60" s="974">
        <v>507</v>
      </c>
    </row>
    <row r="61" spans="2:12" ht="27" customHeight="1">
      <c r="B61" s="601">
        <v>50</v>
      </c>
      <c r="C61" s="1181" t="s">
        <v>3642</v>
      </c>
      <c r="D61" s="451" t="s">
        <v>876</v>
      </c>
      <c r="E61" s="330" t="s">
        <v>14</v>
      </c>
      <c r="F61" s="1238"/>
      <c r="G61" s="1238"/>
      <c r="H61" s="1236"/>
      <c r="I61" s="1239"/>
      <c r="J61" s="1051">
        <v>16</v>
      </c>
      <c r="K61" s="1051">
        <v>8</v>
      </c>
      <c r="L61" s="974">
        <v>140</v>
      </c>
    </row>
    <row r="62" spans="2:12" ht="27" customHeight="1">
      <c r="B62" s="329">
        <v>51</v>
      </c>
      <c r="C62" s="1181" t="s">
        <v>1852</v>
      </c>
      <c r="D62" s="451" t="s">
        <v>1853</v>
      </c>
      <c r="E62" s="451" t="s">
        <v>14</v>
      </c>
      <c r="F62" s="333" t="s">
        <v>1854</v>
      </c>
      <c r="G62" s="333">
        <v>41855</v>
      </c>
      <c r="H62" s="333">
        <v>8671829706</v>
      </c>
      <c r="I62" s="333" t="s">
        <v>1855</v>
      </c>
      <c r="J62" s="603">
        <v>85</v>
      </c>
      <c r="K62" s="603">
        <v>12</v>
      </c>
      <c r="L62" s="603">
        <v>905</v>
      </c>
    </row>
    <row r="63" spans="2:12" ht="27" customHeight="1">
      <c r="B63" s="601">
        <v>52</v>
      </c>
      <c r="C63" s="1168" t="s">
        <v>676</v>
      </c>
      <c r="D63" s="451" t="s">
        <v>2483</v>
      </c>
      <c r="E63" s="330" t="s">
        <v>2796</v>
      </c>
      <c r="F63" s="451" t="s">
        <v>831</v>
      </c>
      <c r="G63" s="451">
        <v>180640151</v>
      </c>
      <c r="H63" s="451" t="s">
        <v>695</v>
      </c>
      <c r="I63" s="481" t="s">
        <v>2487</v>
      </c>
      <c r="J63" s="451">
        <v>61</v>
      </c>
      <c r="K63" s="451">
        <v>18</v>
      </c>
      <c r="L63" s="693" t="s">
        <v>5146</v>
      </c>
    </row>
    <row r="64" spans="2:12" ht="27" customHeight="1">
      <c r="B64" s="601">
        <v>53</v>
      </c>
      <c r="C64" s="1181" t="s">
        <v>753</v>
      </c>
      <c r="D64" s="451" t="s">
        <v>754</v>
      </c>
      <c r="E64" s="330" t="s">
        <v>14</v>
      </c>
      <c r="F64" s="451" t="s">
        <v>842</v>
      </c>
      <c r="G64" s="451">
        <v>180803794</v>
      </c>
      <c r="H64" s="451" t="s">
        <v>755</v>
      </c>
      <c r="I64" s="370" t="s">
        <v>2797</v>
      </c>
      <c r="J64" s="451">
        <v>22</v>
      </c>
      <c r="K64" s="330" t="s">
        <v>14</v>
      </c>
      <c r="L64" s="330">
        <v>80</v>
      </c>
    </row>
    <row r="65" spans="2:12" ht="25.5">
      <c r="B65" s="329">
        <v>54</v>
      </c>
      <c r="C65" s="1168" t="s">
        <v>3327</v>
      </c>
      <c r="D65" s="137" t="s">
        <v>3326</v>
      </c>
      <c r="E65" s="136" t="s">
        <v>14</v>
      </c>
      <c r="F65" s="137"/>
      <c r="G65" s="137">
        <v>381305804</v>
      </c>
      <c r="H65" s="137" t="s">
        <v>755</v>
      </c>
      <c r="I65" s="783" t="s">
        <v>4711</v>
      </c>
      <c r="J65" s="705">
        <v>0</v>
      </c>
      <c r="K65" s="782">
        <v>19</v>
      </c>
      <c r="L65" s="782">
        <v>64</v>
      </c>
    </row>
    <row r="67" spans="2:12">
      <c r="B67" s="1237" t="s">
        <v>5369</v>
      </c>
      <c r="C67" s="1237"/>
      <c r="D67" s="1237"/>
      <c r="E67" s="1237"/>
      <c r="F67" s="1237"/>
      <c r="G67" s="1237"/>
      <c r="H67" s="1237"/>
      <c r="I67" s="1237"/>
      <c r="J67" s="1237"/>
      <c r="K67" s="1237"/>
      <c r="L67" s="1237"/>
    </row>
    <row r="68" spans="2:12" ht="25.5">
      <c r="B68" s="819">
        <v>1</v>
      </c>
      <c r="C68" s="936" t="s">
        <v>1027</v>
      </c>
      <c r="D68" s="937" t="s">
        <v>913</v>
      </c>
      <c r="E68" s="938" t="s">
        <v>14</v>
      </c>
      <c r="F68" s="938" t="s">
        <v>915</v>
      </c>
      <c r="G68" s="938">
        <v>830369458</v>
      </c>
      <c r="H68" s="938" t="s">
        <v>914</v>
      </c>
      <c r="I68" s="939" t="s">
        <v>5367</v>
      </c>
      <c r="J68" s="938" t="s">
        <v>14</v>
      </c>
      <c r="K68" s="938">
        <v>34</v>
      </c>
      <c r="L68" s="938" t="s">
        <v>14</v>
      </c>
    </row>
    <row r="69" spans="2:12" ht="38.25">
      <c r="B69" s="329">
        <v>2</v>
      </c>
      <c r="C69" s="993" t="s">
        <v>3738</v>
      </c>
      <c r="D69" s="990" t="s">
        <v>1014</v>
      </c>
      <c r="E69" s="994" t="s">
        <v>5430</v>
      </c>
      <c r="F69" s="995" t="s">
        <v>1015</v>
      </c>
      <c r="G69" s="995">
        <v>830205627</v>
      </c>
      <c r="H69" s="995" t="s">
        <v>1016</v>
      </c>
      <c r="I69" s="995" t="s">
        <v>5431</v>
      </c>
      <c r="J69" s="990" t="s">
        <v>14</v>
      </c>
      <c r="K69" s="996">
        <v>28</v>
      </c>
      <c r="L69" s="990" t="s">
        <v>14</v>
      </c>
    </row>
  </sheetData>
  <mergeCells count="27">
    <mergeCell ref="B9:B10"/>
    <mergeCell ref="F56:F57"/>
    <mergeCell ref="I56:I57"/>
    <mergeCell ref="B7:L7"/>
    <mergeCell ref="B56:B57"/>
    <mergeCell ref="C56:C57"/>
    <mergeCell ref="D56:D57"/>
    <mergeCell ref="B8:L8"/>
    <mergeCell ref="F9:F10"/>
    <mergeCell ref="L9:L10"/>
    <mergeCell ref="I9:I10"/>
    <mergeCell ref="H9:H10"/>
    <mergeCell ref="G9:G10"/>
    <mergeCell ref="E9:E10"/>
    <mergeCell ref="D9:D10"/>
    <mergeCell ref="C9:C10"/>
    <mergeCell ref="J9:K9"/>
    <mergeCell ref="L56:L57"/>
    <mergeCell ref="K56:K57"/>
    <mergeCell ref="J56:J57"/>
    <mergeCell ref="H56:H57"/>
    <mergeCell ref="G56:G57"/>
    <mergeCell ref="B67:L67"/>
    <mergeCell ref="F60:F61"/>
    <mergeCell ref="G60:G61"/>
    <mergeCell ref="H60:H61"/>
    <mergeCell ref="I60:I61"/>
  </mergeCells>
  <phoneticPr fontId="9" type="noConversion"/>
  <pageMargins left="0.7" right="0.7" top="0.75" bottom="0.75" header="0.3" footer="0.3"/>
  <pageSetup paperSize="9" scale="56" orientation="landscape" r:id="rId1"/>
  <drawing r:id="rId2"/>
</worksheet>
</file>

<file path=xl/worksheets/sheet4.xml><?xml version="1.0" encoding="utf-8"?>
<worksheet xmlns="http://schemas.openxmlformats.org/spreadsheetml/2006/main" xmlns:r="http://schemas.openxmlformats.org/officeDocument/2006/relationships">
  <dimension ref="A7:U580"/>
  <sheetViews>
    <sheetView workbookViewId="0">
      <selection activeCell="H581" sqref="H581"/>
    </sheetView>
  </sheetViews>
  <sheetFormatPr defaultColWidth="8.875" defaultRowHeight="14.25"/>
  <cols>
    <col min="1" max="1" width="3.875" customWidth="1"/>
    <col min="2" max="2" width="3.625" customWidth="1"/>
    <col min="3" max="3" width="18.875" customWidth="1"/>
    <col min="4" max="4" width="43.5" style="130" customWidth="1"/>
    <col min="5" max="5" width="24.125" customWidth="1"/>
    <col min="6" max="6" width="12.875" customWidth="1"/>
    <col min="7" max="7" width="22.375" customWidth="1"/>
    <col min="8" max="8" width="20.625" style="33" customWidth="1"/>
    <col min="9" max="9" width="10.875" style="23" customWidth="1"/>
    <col min="10" max="13" width="9.875" customWidth="1"/>
    <col min="14" max="14" width="24.875" customWidth="1"/>
    <col min="15" max="15" width="19.625" customWidth="1"/>
    <col min="16" max="16" width="26.875" style="1" customWidth="1"/>
    <col min="17" max="17" width="118" style="85" customWidth="1"/>
  </cols>
  <sheetData>
    <row r="7" spans="2:17" ht="17.100000000000001" customHeight="1">
      <c r="B7" s="1233" t="s">
        <v>5668</v>
      </c>
      <c r="C7" s="1233"/>
      <c r="D7" s="1233"/>
      <c r="E7" s="1233"/>
      <c r="F7" s="1233"/>
      <c r="G7" s="1233"/>
      <c r="H7" s="1233"/>
      <c r="I7" s="1233"/>
      <c r="J7" s="1233"/>
      <c r="K7" s="1233"/>
      <c r="L7" s="1233"/>
      <c r="M7" s="1233"/>
      <c r="N7" s="1233"/>
      <c r="O7" s="1233"/>
      <c r="P7" s="1233"/>
      <c r="Q7" s="140"/>
    </row>
    <row r="8" spans="2:17" ht="17.100000000000001" customHeight="1">
      <c r="B8" s="1317" t="s">
        <v>2624</v>
      </c>
      <c r="C8" s="1317"/>
      <c r="D8" s="1317"/>
      <c r="E8" s="1317"/>
      <c r="F8" s="1317"/>
      <c r="G8" s="1317"/>
      <c r="H8" s="1317"/>
      <c r="I8" s="1317"/>
      <c r="J8" s="1317"/>
      <c r="K8" s="1317"/>
      <c r="L8" s="1317"/>
      <c r="M8" s="1317"/>
      <c r="N8" s="1317"/>
      <c r="O8" s="1317"/>
      <c r="P8" s="1317"/>
      <c r="Q8" s="142"/>
    </row>
    <row r="9" spans="2:17" s="1" customFormat="1" ht="24" customHeight="1">
      <c r="B9" s="1306" t="s">
        <v>0</v>
      </c>
      <c r="C9" s="1307" t="s">
        <v>988</v>
      </c>
      <c r="D9" s="1319" t="s">
        <v>3842</v>
      </c>
      <c r="E9" s="1307" t="s">
        <v>26</v>
      </c>
      <c r="F9" s="1307" t="s">
        <v>1069</v>
      </c>
      <c r="G9" s="1307" t="s">
        <v>2472</v>
      </c>
      <c r="H9" s="1316" t="s">
        <v>2465</v>
      </c>
      <c r="I9" s="1315" t="s">
        <v>3843</v>
      </c>
      <c r="J9" s="1314" t="s">
        <v>2462</v>
      </c>
      <c r="K9" s="1314" t="s">
        <v>1052</v>
      </c>
      <c r="L9" s="1314" t="s">
        <v>1053</v>
      </c>
      <c r="M9" s="1314" t="s">
        <v>1054</v>
      </c>
      <c r="N9" s="1314" t="s">
        <v>2793</v>
      </c>
      <c r="O9" s="1314"/>
      <c r="P9" s="1314"/>
      <c r="Q9" s="1307" t="s">
        <v>27</v>
      </c>
    </row>
    <row r="10" spans="2:17" s="1" customFormat="1" ht="24" customHeight="1">
      <c r="B10" s="1306"/>
      <c r="C10" s="1307"/>
      <c r="D10" s="1319"/>
      <c r="E10" s="1307"/>
      <c r="F10" s="1307"/>
      <c r="G10" s="1307"/>
      <c r="H10" s="1316"/>
      <c r="I10" s="1315"/>
      <c r="J10" s="1314"/>
      <c r="K10" s="1314"/>
      <c r="L10" s="1314"/>
      <c r="M10" s="1314"/>
      <c r="N10" s="143" t="s">
        <v>30</v>
      </c>
      <c r="O10" s="143" t="s">
        <v>29</v>
      </c>
      <c r="P10" s="143" t="s">
        <v>28</v>
      </c>
      <c r="Q10" s="1307"/>
    </row>
    <row r="11" spans="2:17" s="1" customFormat="1" ht="15.95" customHeight="1">
      <c r="B11" s="1318" t="s">
        <v>2449</v>
      </c>
      <c r="C11" s="1318"/>
      <c r="D11" s="1318"/>
      <c r="E11" s="1318"/>
      <c r="F11" s="1318"/>
      <c r="G11" s="1318"/>
      <c r="H11" s="1318"/>
      <c r="I11" s="1318"/>
      <c r="J11" s="1318"/>
      <c r="K11" s="1318"/>
      <c r="L11" s="1318"/>
      <c r="M11" s="1318"/>
      <c r="N11" s="1318"/>
      <c r="O11" s="1318"/>
      <c r="P11" s="1318"/>
      <c r="Q11" s="144"/>
    </row>
    <row r="12" spans="2:17" s="1" customFormat="1" ht="15.95" customHeight="1">
      <c r="B12" s="1262" t="s">
        <v>5187</v>
      </c>
      <c r="C12" s="1262"/>
      <c r="D12" s="1262"/>
      <c r="E12" s="1262"/>
      <c r="F12" s="1262"/>
      <c r="G12" s="1262"/>
      <c r="H12" s="1262"/>
      <c r="I12" s="1262"/>
      <c r="J12" s="1262"/>
      <c r="K12" s="1262"/>
      <c r="L12" s="1262"/>
      <c r="M12" s="1262"/>
      <c r="N12" s="1262"/>
      <c r="O12" s="1262"/>
      <c r="P12" s="1262"/>
      <c r="Q12" s="71"/>
    </row>
    <row r="13" spans="2:17" ht="55.5" customHeight="1">
      <c r="B13" s="6">
        <v>1</v>
      </c>
      <c r="C13" s="48" t="s">
        <v>71</v>
      </c>
      <c r="D13" s="122" t="s">
        <v>17</v>
      </c>
      <c r="E13" s="1253" t="s">
        <v>18</v>
      </c>
      <c r="F13" s="48" t="s">
        <v>19</v>
      </c>
      <c r="G13" s="48">
        <v>1970</v>
      </c>
      <c r="H13" s="199">
        <v>6157320</v>
      </c>
      <c r="I13" s="21">
        <v>2368.1999999999998</v>
      </c>
      <c r="J13" s="5">
        <v>2</v>
      </c>
      <c r="K13" s="5" t="s">
        <v>51</v>
      </c>
      <c r="L13" s="5" t="s">
        <v>19</v>
      </c>
      <c r="M13" s="5" t="s">
        <v>51</v>
      </c>
      <c r="N13" s="48" t="s">
        <v>2464</v>
      </c>
      <c r="O13" s="48" t="s">
        <v>21</v>
      </c>
      <c r="P13" s="48" t="s">
        <v>2075</v>
      </c>
      <c r="Q13" s="72" t="s">
        <v>2431</v>
      </c>
    </row>
    <row r="14" spans="2:17" ht="30" customHeight="1">
      <c r="B14" s="6">
        <v>2</v>
      </c>
      <c r="C14" s="48" t="s">
        <v>950</v>
      </c>
      <c r="D14" s="122" t="s">
        <v>17</v>
      </c>
      <c r="E14" s="1253"/>
      <c r="F14" s="48" t="s">
        <v>19</v>
      </c>
      <c r="G14" s="48">
        <v>1977</v>
      </c>
      <c r="H14" s="199">
        <v>3491020</v>
      </c>
      <c r="I14" s="21">
        <v>1342.7</v>
      </c>
      <c r="J14" s="5">
        <v>1</v>
      </c>
      <c r="K14" s="5" t="s">
        <v>51</v>
      </c>
      <c r="L14" s="5" t="s">
        <v>19</v>
      </c>
      <c r="M14" s="5" t="s">
        <v>51</v>
      </c>
      <c r="N14" s="5" t="s">
        <v>22</v>
      </c>
      <c r="O14" s="5" t="s">
        <v>23</v>
      </c>
      <c r="P14" s="48" t="s">
        <v>24</v>
      </c>
      <c r="Q14" s="72" t="s">
        <v>589</v>
      </c>
    </row>
    <row r="15" spans="2:17" ht="15" customHeight="1">
      <c r="B15" s="1255"/>
      <c r="C15" s="1256"/>
      <c r="D15" s="1256"/>
      <c r="E15" s="1257"/>
      <c r="F15" s="1266" t="s">
        <v>823</v>
      </c>
      <c r="G15" s="1266"/>
      <c r="H15" s="43">
        <f>SUM(H13:H14)</f>
        <v>9648340</v>
      </c>
      <c r="I15" s="1254"/>
      <c r="J15" s="1254"/>
      <c r="K15" s="1254"/>
      <c r="L15" s="1254"/>
      <c r="M15" s="1254"/>
      <c r="N15" s="1254"/>
      <c r="O15" s="1254"/>
      <c r="P15" s="1254"/>
      <c r="Q15" s="1254"/>
    </row>
    <row r="16" spans="2:17" ht="15.95" customHeight="1">
      <c r="B16" s="1262" t="s">
        <v>38</v>
      </c>
      <c r="C16" s="1262"/>
      <c r="D16" s="1262"/>
      <c r="E16" s="1262"/>
      <c r="F16" s="1262"/>
      <c r="G16" s="1262"/>
      <c r="H16" s="1262"/>
      <c r="I16" s="1262"/>
      <c r="J16" s="1262"/>
      <c r="K16" s="1262"/>
      <c r="L16" s="1262"/>
      <c r="M16" s="1262"/>
      <c r="N16" s="1262"/>
      <c r="O16" s="1262"/>
      <c r="P16" s="1262"/>
      <c r="Q16" s="70"/>
    </row>
    <row r="17" spans="2:17" ht="30" customHeight="1">
      <c r="B17" s="9">
        <v>1</v>
      </c>
      <c r="C17" s="1290" t="s">
        <v>41</v>
      </c>
      <c r="D17" s="122" t="s">
        <v>2429</v>
      </c>
      <c r="E17" s="48" t="s">
        <v>46</v>
      </c>
      <c r="F17" s="48" t="s">
        <v>19</v>
      </c>
      <c r="G17" s="48">
        <v>1994</v>
      </c>
      <c r="H17" s="199">
        <v>8589600</v>
      </c>
      <c r="I17" s="22">
        <v>2386</v>
      </c>
      <c r="J17" s="45">
        <v>2</v>
      </c>
      <c r="K17" s="5" t="s">
        <v>51</v>
      </c>
      <c r="L17" s="5" t="s">
        <v>19</v>
      </c>
      <c r="M17" s="5" t="s">
        <v>19</v>
      </c>
      <c r="N17" s="48" t="s">
        <v>47</v>
      </c>
      <c r="O17" s="48" t="s">
        <v>48</v>
      </c>
      <c r="P17" s="48" t="s">
        <v>607</v>
      </c>
      <c r="Q17" s="72" t="s">
        <v>565</v>
      </c>
    </row>
    <row r="18" spans="2:17" ht="15.95" customHeight="1">
      <c r="B18" s="6">
        <v>2</v>
      </c>
      <c r="C18" s="1290"/>
      <c r="D18" s="122" t="s">
        <v>49</v>
      </c>
      <c r="E18" s="48" t="s">
        <v>879</v>
      </c>
      <c r="F18" s="48" t="s">
        <v>19</v>
      </c>
      <c r="G18" s="48">
        <v>1994</v>
      </c>
      <c r="H18" s="199">
        <v>172224</v>
      </c>
      <c r="I18" s="22">
        <v>66.239999999999995</v>
      </c>
      <c r="J18" s="48" t="s">
        <v>14</v>
      </c>
      <c r="K18" s="109" t="s">
        <v>14</v>
      </c>
      <c r="L18" s="109" t="s">
        <v>14</v>
      </c>
      <c r="M18" s="109" t="s">
        <v>14</v>
      </c>
      <c r="N18" s="109" t="s">
        <v>14</v>
      </c>
      <c r="O18" s="109" t="s">
        <v>14</v>
      </c>
      <c r="P18" s="48" t="s">
        <v>14</v>
      </c>
      <c r="Q18" s="73" t="s">
        <v>14</v>
      </c>
    </row>
    <row r="19" spans="2:17" ht="15.95" customHeight="1">
      <c r="B19" s="6">
        <v>3</v>
      </c>
      <c r="C19" s="1290"/>
      <c r="D19" s="122" t="s">
        <v>50</v>
      </c>
      <c r="E19" s="48" t="s">
        <v>880</v>
      </c>
      <c r="F19" s="48" t="s">
        <v>19</v>
      </c>
      <c r="G19" s="48">
        <v>1994</v>
      </c>
      <c r="H19" s="199">
        <v>200928</v>
      </c>
      <c r="I19" s="22">
        <v>77.28</v>
      </c>
      <c r="J19" s="48" t="s">
        <v>14</v>
      </c>
      <c r="K19" s="109" t="s">
        <v>14</v>
      </c>
      <c r="L19" s="109" t="s">
        <v>14</v>
      </c>
      <c r="M19" s="109" t="s">
        <v>14</v>
      </c>
      <c r="N19" s="109" t="s">
        <v>14</v>
      </c>
      <c r="O19" s="109" t="s">
        <v>14</v>
      </c>
      <c r="P19" s="109" t="s">
        <v>14</v>
      </c>
      <c r="Q19" s="72" t="s">
        <v>566</v>
      </c>
    </row>
    <row r="20" spans="2:17" ht="15" customHeight="1">
      <c r="B20" s="1255"/>
      <c r="C20" s="1256"/>
      <c r="D20" s="1256"/>
      <c r="E20" s="1257"/>
      <c r="F20" s="1266" t="s">
        <v>823</v>
      </c>
      <c r="G20" s="1266"/>
      <c r="H20" s="43">
        <f>SUM(H17:H19)</f>
        <v>8962752</v>
      </c>
      <c r="I20" s="1254"/>
      <c r="J20" s="1254"/>
      <c r="K20" s="1254"/>
      <c r="L20" s="1254"/>
      <c r="M20" s="1254"/>
      <c r="N20" s="1254"/>
      <c r="O20" s="1254"/>
      <c r="P20" s="1254"/>
      <c r="Q20" s="1254"/>
    </row>
    <row r="21" spans="2:17" ht="15.95" customHeight="1">
      <c r="B21" s="1262" t="s">
        <v>3635</v>
      </c>
      <c r="C21" s="1262"/>
      <c r="D21" s="1262"/>
      <c r="E21" s="1262"/>
      <c r="F21" s="1262"/>
      <c r="G21" s="1262"/>
      <c r="H21" s="1262"/>
      <c r="I21" s="1262"/>
      <c r="J21" s="1262"/>
      <c r="K21" s="1262"/>
      <c r="L21" s="1262"/>
      <c r="M21" s="1262"/>
      <c r="N21" s="1262"/>
      <c r="O21" s="1262"/>
      <c r="P21" s="1262"/>
      <c r="Q21" s="70"/>
    </row>
    <row r="22" spans="2:17" ht="15.95" customHeight="1">
      <c r="B22" s="107">
        <v>1</v>
      </c>
      <c r="C22" s="1308" t="s">
        <v>54</v>
      </c>
      <c r="D22" s="122" t="s">
        <v>55</v>
      </c>
      <c r="E22" s="1253" t="s">
        <v>56</v>
      </c>
      <c r="F22" s="109" t="s">
        <v>19</v>
      </c>
      <c r="G22" s="109">
        <v>1913</v>
      </c>
      <c r="H22" s="199">
        <v>2502058</v>
      </c>
      <c r="I22" s="21">
        <v>962.33</v>
      </c>
      <c r="J22" s="5">
        <v>2</v>
      </c>
      <c r="K22" s="5" t="s">
        <v>19</v>
      </c>
      <c r="L22" s="5" t="s">
        <v>19</v>
      </c>
      <c r="M22" s="5" t="s">
        <v>51</v>
      </c>
      <c r="N22" s="5" t="s">
        <v>64</v>
      </c>
      <c r="O22" s="5" t="s">
        <v>65</v>
      </c>
      <c r="P22" s="109" t="s">
        <v>66</v>
      </c>
      <c r="Q22" s="110" t="s">
        <v>1890</v>
      </c>
    </row>
    <row r="23" spans="2:17" ht="15.95" customHeight="1">
      <c r="B23" s="6">
        <v>2</v>
      </c>
      <c r="C23" s="1342"/>
      <c r="D23" s="122" t="s">
        <v>57</v>
      </c>
      <c r="E23" s="1253"/>
      <c r="F23" s="109" t="s">
        <v>19</v>
      </c>
      <c r="G23" s="109">
        <v>1981</v>
      </c>
      <c r="H23" s="199">
        <v>933660</v>
      </c>
      <c r="I23" s="21">
        <v>359.1</v>
      </c>
      <c r="J23" s="5">
        <v>1</v>
      </c>
      <c r="K23" s="5" t="s">
        <v>19</v>
      </c>
      <c r="L23" s="5" t="s">
        <v>19</v>
      </c>
      <c r="M23" s="5" t="s">
        <v>51</v>
      </c>
      <c r="N23" s="5" t="s">
        <v>67</v>
      </c>
      <c r="O23" s="5" t="s">
        <v>68</v>
      </c>
      <c r="P23" s="109" t="s">
        <v>66</v>
      </c>
      <c r="Q23" s="110" t="s">
        <v>58</v>
      </c>
    </row>
    <row r="24" spans="2:17" ht="15.95" customHeight="1">
      <c r="B24" s="6">
        <v>3</v>
      </c>
      <c r="C24" s="1342"/>
      <c r="D24" s="122" t="s">
        <v>59</v>
      </c>
      <c r="E24" s="1253"/>
      <c r="F24" s="109" t="s">
        <v>19</v>
      </c>
      <c r="G24" s="109">
        <v>1959</v>
      </c>
      <c r="H24" s="199">
        <v>3003156</v>
      </c>
      <c r="I24" s="21">
        <v>1155.06</v>
      </c>
      <c r="J24" s="5">
        <v>2</v>
      </c>
      <c r="K24" s="5" t="s">
        <v>19</v>
      </c>
      <c r="L24" s="5" t="s">
        <v>19</v>
      </c>
      <c r="M24" s="5" t="s">
        <v>51</v>
      </c>
      <c r="N24" s="5" t="s">
        <v>64</v>
      </c>
      <c r="O24" s="5" t="s">
        <v>69</v>
      </c>
      <c r="P24" s="109" t="s">
        <v>567</v>
      </c>
      <c r="Q24" s="110" t="s">
        <v>568</v>
      </c>
    </row>
    <row r="25" spans="2:17" ht="30" customHeight="1">
      <c r="B25" s="107">
        <v>4</v>
      </c>
      <c r="C25" s="1342"/>
      <c r="D25" s="122" t="s">
        <v>60</v>
      </c>
      <c r="E25" s="1253"/>
      <c r="F25" s="109" t="s">
        <v>19</v>
      </c>
      <c r="G25" s="109">
        <v>1992</v>
      </c>
      <c r="H25" s="199">
        <v>1305850</v>
      </c>
      <c r="I25" s="21">
        <v>502.25</v>
      </c>
      <c r="J25" s="5">
        <v>1</v>
      </c>
      <c r="K25" s="5" t="s">
        <v>51</v>
      </c>
      <c r="L25" s="5" t="s">
        <v>51</v>
      </c>
      <c r="M25" s="5" t="s">
        <v>51</v>
      </c>
      <c r="N25" s="109" t="s">
        <v>1087</v>
      </c>
      <c r="O25" s="109" t="s">
        <v>1028</v>
      </c>
      <c r="P25" s="109" t="s">
        <v>66</v>
      </c>
      <c r="Q25" s="110" t="s">
        <v>1891</v>
      </c>
    </row>
    <row r="26" spans="2:17" ht="15.95" customHeight="1">
      <c r="B26" s="6">
        <v>5</v>
      </c>
      <c r="C26" s="1342"/>
      <c r="D26" s="122" t="s">
        <v>569</v>
      </c>
      <c r="E26" s="1253"/>
      <c r="F26" s="109" t="s">
        <v>51</v>
      </c>
      <c r="G26" s="109" t="s">
        <v>14</v>
      </c>
      <c r="H26" s="199">
        <v>344500</v>
      </c>
      <c r="I26" s="21">
        <v>132.5</v>
      </c>
      <c r="J26" s="5">
        <v>1</v>
      </c>
      <c r="K26" s="5" t="s">
        <v>14</v>
      </c>
      <c r="L26" s="5" t="s">
        <v>51</v>
      </c>
      <c r="M26" s="5" t="s">
        <v>51</v>
      </c>
      <c r="N26" s="5" t="s">
        <v>64</v>
      </c>
      <c r="O26" s="5" t="s">
        <v>48</v>
      </c>
      <c r="P26" s="109" t="s">
        <v>66</v>
      </c>
      <c r="Q26" s="110" t="s">
        <v>61</v>
      </c>
    </row>
    <row r="27" spans="2:17" ht="15.95" customHeight="1">
      <c r="B27" s="6">
        <v>6</v>
      </c>
      <c r="C27" s="1342"/>
      <c r="D27" s="122" t="s">
        <v>62</v>
      </c>
      <c r="E27" s="109" t="s">
        <v>570</v>
      </c>
      <c r="F27" s="109" t="s">
        <v>19</v>
      </c>
      <c r="G27" s="109" t="s">
        <v>14</v>
      </c>
      <c r="H27" s="199">
        <v>148200</v>
      </c>
      <c r="I27" s="21">
        <v>57</v>
      </c>
      <c r="J27" s="5">
        <v>1</v>
      </c>
      <c r="K27" s="5" t="s">
        <v>51</v>
      </c>
      <c r="L27" s="5" t="s">
        <v>51</v>
      </c>
      <c r="M27" s="5" t="s">
        <v>51</v>
      </c>
      <c r="N27" s="5" t="s">
        <v>64</v>
      </c>
      <c r="O27" s="5" t="s">
        <v>70</v>
      </c>
      <c r="P27" s="109" t="s">
        <v>66</v>
      </c>
      <c r="Q27" s="110" t="s">
        <v>63</v>
      </c>
    </row>
    <row r="28" spans="2:17" ht="15.95" customHeight="1">
      <c r="B28" s="107">
        <v>7</v>
      </c>
      <c r="C28" s="1342"/>
      <c r="D28" s="122" t="s">
        <v>135</v>
      </c>
      <c r="E28" s="109" t="s">
        <v>358</v>
      </c>
      <c r="F28" s="109" t="s">
        <v>14</v>
      </c>
      <c r="G28" s="109">
        <v>2013</v>
      </c>
      <c r="H28" s="199">
        <v>5000</v>
      </c>
      <c r="I28" s="21" t="s">
        <v>14</v>
      </c>
      <c r="J28" s="21" t="s">
        <v>14</v>
      </c>
      <c r="K28" s="21" t="s">
        <v>14</v>
      </c>
      <c r="L28" s="21" t="s">
        <v>14</v>
      </c>
      <c r="M28" s="21" t="s">
        <v>14</v>
      </c>
      <c r="N28" s="21" t="s">
        <v>14</v>
      </c>
      <c r="O28" s="21" t="s">
        <v>14</v>
      </c>
      <c r="P28" s="21" t="s">
        <v>14</v>
      </c>
      <c r="Q28" s="21" t="s">
        <v>14</v>
      </c>
    </row>
    <row r="29" spans="2:17" ht="15.95" customHeight="1">
      <c r="B29" s="6">
        <v>8</v>
      </c>
      <c r="C29" s="1342"/>
      <c r="D29" s="134" t="s">
        <v>3323</v>
      </c>
      <c r="E29" s="134"/>
      <c r="F29" s="134"/>
      <c r="G29" s="134">
        <v>2019</v>
      </c>
      <c r="H29" s="251">
        <v>129496.06</v>
      </c>
      <c r="I29" s="252"/>
      <c r="J29" s="252"/>
      <c r="K29" s="252"/>
      <c r="L29" s="252"/>
      <c r="M29" s="252"/>
      <c r="N29" s="252"/>
      <c r="O29" s="252"/>
      <c r="P29" s="252"/>
      <c r="Q29" s="252"/>
    </row>
    <row r="30" spans="2:17" ht="15.95" customHeight="1">
      <c r="B30" s="6">
        <v>9</v>
      </c>
      <c r="C30" s="1342"/>
      <c r="D30" s="354" t="s">
        <v>3758</v>
      </c>
      <c r="E30" s="354"/>
      <c r="F30" s="354"/>
      <c r="G30" s="354">
        <v>2019</v>
      </c>
      <c r="H30" s="355">
        <v>881910</v>
      </c>
      <c r="I30" s="359"/>
      <c r="J30" s="359"/>
      <c r="K30" s="359"/>
      <c r="L30" s="359"/>
      <c r="M30" s="359"/>
      <c r="N30" s="359"/>
      <c r="O30" s="359"/>
      <c r="P30" s="359"/>
      <c r="Q30" s="359"/>
    </row>
    <row r="31" spans="2:17" ht="15.95" customHeight="1">
      <c r="B31" s="107">
        <v>10</v>
      </c>
      <c r="C31" s="1342"/>
      <c r="D31" s="354" t="s">
        <v>3797</v>
      </c>
      <c r="E31" s="354"/>
      <c r="F31" s="354"/>
      <c r="G31" s="354">
        <v>2020</v>
      </c>
      <c r="H31" s="355">
        <v>233195.49</v>
      </c>
      <c r="I31" s="359"/>
      <c r="J31" s="359"/>
      <c r="K31" s="359"/>
      <c r="L31" s="359"/>
      <c r="M31" s="359"/>
      <c r="N31" s="359"/>
      <c r="O31" s="359"/>
      <c r="P31" s="359"/>
      <c r="Q31" s="359"/>
    </row>
    <row r="32" spans="2:17" ht="15.95" customHeight="1">
      <c r="B32" s="6">
        <v>11</v>
      </c>
      <c r="C32" s="1343"/>
      <c r="D32" s="693" t="s">
        <v>5140</v>
      </c>
      <c r="E32" s="693" t="s">
        <v>358</v>
      </c>
      <c r="F32" s="693"/>
      <c r="G32" s="693">
        <v>2020</v>
      </c>
      <c r="H32" s="316">
        <v>13825.2</v>
      </c>
      <c r="I32" s="902"/>
      <c r="J32" s="902"/>
      <c r="K32" s="902"/>
      <c r="L32" s="902"/>
      <c r="M32" s="359"/>
      <c r="N32" s="359"/>
      <c r="O32" s="359"/>
      <c r="P32" s="359"/>
      <c r="Q32" s="359"/>
    </row>
    <row r="33" spans="2:17" ht="15" customHeight="1">
      <c r="B33" s="1266"/>
      <c r="C33" s="1266"/>
      <c r="D33" s="1266"/>
      <c r="E33" s="1266"/>
      <c r="F33" s="1266" t="s">
        <v>823</v>
      </c>
      <c r="G33" s="1266"/>
      <c r="H33" s="43">
        <f>SUM(H22:H32)</f>
        <v>9500850.7499999981</v>
      </c>
      <c r="I33" s="1254"/>
      <c r="J33" s="1254"/>
      <c r="K33" s="1254"/>
      <c r="L33" s="1254"/>
      <c r="M33" s="1254"/>
      <c r="N33" s="1254"/>
      <c r="O33" s="1254"/>
      <c r="P33" s="1254"/>
      <c r="Q33" s="1254"/>
    </row>
    <row r="34" spans="2:17" ht="15.95" customHeight="1">
      <c r="B34" s="1262" t="s">
        <v>1061</v>
      </c>
      <c r="C34" s="1262"/>
      <c r="D34" s="1262"/>
      <c r="E34" s="1262"/>
      <c r="F34" s="1262"/>
      <c r="G34" s="1262"/>
      <c r="H34" s="1262"/>
      <c r="I34" s="1262"/>
      <c r="J34" s="1262"/>
      <c r="K34" s="1262"/>
      <c r="L34" s="1262"/>
      <c r="M34" s="1262"/>
      <c r="N34" s="1262"/>
      <c r="O34" s="1262"/>
      <c r="P34" s="1262"/>
      <c r="Q34" s="70"/>
    </row>
    <row r="35" spans="2:17" ht="45" customHeight="1">
      <c r="B35" s="107">
        <v>1</v>
      </c>
      <c r="C35" s="1308" t="s">
        <v>584</v>
      </c>
      <c r="D35" s="122" t="s">
        <v>72</v>
      </c>
      <c r="E35" s="48" t="s">
        <v>80</v>
      </c>
      <c r="F35" s="48" t="s">
        <v>19</v>
      </c>
      <c r="G35" s="48" t="s">
        <v>1025</v>
      </c>
      <c r="H35" s="199">
        <v>13121680</v>
      </c>
      <c r="I35" s="22">
        <v>5046.8</v>
      </c>
      <c r="J35" s="48">
        <v>3</v>
      </c>
      <c r="K35" s="48" t="s">
        <v>432</v>
      </c>
      <c r="L35" s="48" t="s">
        <v>19</v>
      </c>
      <c r="M35" s="48" t="s">
        <v>51</v>
      </c>
      <c r="N35" s="48" t="s">
        <v>81</v>
      </c>
      <c r="O35" s="48" t="s">
        <v>48</v>
      </c>
      <c r="P35" s="48" t="s">
        <v>84</v>
      </c>
      <c r="Q35" s="72" t="s">
        <v>2432</v>
      </c>
    </row>
    <row r="36" spans="2:17" ht="15" customHeight="1">
      <c r="B36" s="6">
        <v>2</v>
      </c>
      <c r="C36" s="1309"/>
      <c r="D36" s="354" t="s">
        <v>3803</v>
      </c>
      <c r="E36" s="354"/>
      <c r="F36" s="542" t="s">
        <v>19</v>
      </c>
      <c r="G36" s="354">
        <v>2020</v>
      </c>
      <c r="H36" s="355">
        <v>33903.24</v>
      </c>
      <c r="I36" s="379"/>
      <c r="J36" s="354"/>
      <c r="K36" s="354"/>
      <c r="L36" s="354"/>
      <c r="M36" s="354"/>
      <c r="N36" s="354"/>
      <c r="O36" s="354"/>
      <c r="P36" s="354"/>
      <c r="Q36" s="380"/>
    </row>
    <row r="37" spans="2:17" ht="15" customHeight="1">
      <c r="B37" s="107">
        <v>3</v>
      </c>
      <c r="C37" s="1310"/>
      <c r="D37" s="354" t="s">
        <v>3817</v>
      </c>
      <c r="E37" s="354"/>
      <c r="F37" s="542" t="s">
        <v>19</v>
      </c>
      <c r="G37" s="354">
        <v>2020</v>
      </c>
      <c r="H37" s="355">
        <v>94710</v>
      </c>
      <c r="I37" s="379"/>
      <c r="J37" s="354"/>
      <c r="K37" s="354"/>
      <c r="L37" s="354"/>
      <c r="M37" s="354"/>
      <c r="N37" s="354"/>
      <c r="O37" s="354"/>
      <c r="P37" s="354"/>
      <c r="Q37" s="380"/>
    </row>
    <row r="38" spans="2:17" ht="15" customHeight="1">
      <c r="B38" s="1255"/>
      <c r="C38" s="1256"/>
      <c r="D38" s="1256"/>
      <c r="E38" s="1257"/>
      <c r="F38" s="1266" t="s">
        <v>823</v>
      </c>
      <c r="G38" s="1266"/>
      <c r="H38" s="43">
        <f>SUM(H35:H37)</f>
        <v>13250293.24</v>
      </c>
      <c r="I38" s="1254"/>
      <c r="J38" s="1254"/>
      <c r="K38" s="1254"/>
      <c r="L38" s="1254"/>
      <c r="M38" s="1254"/>
      <c r="N38" s="1254"/>
      <c r="O38" s="1254"/>
      <c r="P38" s="1254"/>
      <c r="Q38" s="1254"/>
    </row>
    <row r="39" spans="2:17" ht="15.95" customHeight="1">
      <c r="B39" s="1262" t="s">
        <v>1064</v>
      </c>
      <c r="C39" s="1262"/>
      <c r="D39" s="1262"/>
      <c r="E39" s="1262"/>
      <c r="F39" s="1262"/>
      <c r="G39" s="1262"/>
      <c r="H39" s="1262"/>
      <c r="I39" s="1262"/>
      <c r="J39" s="1262"/>
      <c r="K39" s="1262"/>
      <c r="L39" s="1262"/>
      <c r="M39" s="1262"/>
      <c r="N39" s="1262"/>
      <c r="O39" s="1262"/>
      <c r="P39" s="1262"/>
      <c r="Q39" s="70"/>
    </row>
    <row r="40" spans="2:17" ht="45" customHeight="1">
      <c r="B40" s="6">
        <v>1</v>
      </c>
      <c r="C40" s="1290" t="s">
        <v>951</v>
      </c>
      <c r="D40" s="122" t="s">
        <v>573</v>
      </c>
      <c r="E40" s="1253" t="s">
        <v>1893</v>
      </c>
      <c r="F40" s="48" t="s">
        <v>19</v>
      </c>
      <c r="G40" s="48">
        <v>1975</v>
      </c>
      <c r="H40" s="199">
        <v>1677000</v>
      </c>
      <c r="I40" s="21">
        <v>645</v>
      </c>
      <c r="J40" s="5">
        <v>2</v>
      </c>
      <c r="K40" s="5" t="s">
        <v>51</v>
      </c>
      <c r="L40" s="48" t="s">
        <v>19</v>
      </c>
      <c r="M40" s="5" t="s">
        <v>51</v>
      </c>
      <c r="N40" s="48" t="s">
        <v>1894</v>
      </c>
      <c r="O40" s="5" t="s">
        <v>90</v>
      </c>
      <c r="P40" s="48" t="s">
        <v>571</v>
      </c>
      <c r="Q40" s="72" t="s">
        <v>412</v>
      </c>
    </row>
    <row r="41" spans="2:17" ht="45" customHeight="1">
      <c r="B41" s="6">
        <v>2</v>
      </c>
      <c r="C41" s="1290"/>
      <c r="D41" s="122" t="s">
        <v>89</v>
      </c>
      <c r="E41" s="1253"/>
      <c r="F41" s="48" t="s">
        <v>19</v>
      </c>
      <c r="G41" s="48" t="s">
        <v>2733</v>
      </c>
      <c r="H41" s="199">
        <v>789520</v>
      </c>
      <c r="I41" s="21">
        <v>302.60000000000002</v>
      </c>
      <c r="J41" s="5">
        <v>1</v>
      </c>
      <c r="K41" s="5" t="s">
        <v>51</v>
      </c>
      <c r="L41" s="48" t="s">
        <v>19</v>
      </c>
      <c r="M41" s="5" t="s">
        <v>51</v>
      </c>
      <c r="N41" s="48" t="s">
        <v>1086</v>
      </c>
      <c r="O41" s="5" t="s">
        <v>48</v>
      </c>
      <c r="P41" s="48" t="s">
        <v>572</v>
      </c>
      <c r="Q41" s="72" t="s">
        <v>411</v>
      </c>
    </row>
    <row r="42" spans="2:17" ht="15" customHeight="1">
      <c r="B42" s="1255"/>
      <c r="C42" s="1256"/>
      <c r="D42" s="1256"/>
      <c r="E42" s="1257"/>
      <c r="F42" s="1266" t="s">
        <v>823</v>
      </c>
      <c r="G42" s="1266"/>
      <c r="H42" s="43">
        <f>SUM(H40:H41)</f>
        <v>2466520</v>
      </c>
      <c r="I42" s="1254"/>
      <c r="J42" s="1254"/>
      <c r="K42" s="1254"/>
      <c r="L42" s="1254"/>
      <c r="M42" s="1254"/>
      <c r="N42" s="1254"/>
      <c r="O42" s="1254"/>
      <c r="P42" s="1254"/>
      <c r="Q42" s="1254"/>
    </row>
    <row r="43" spans="2:17" s="39" customFormat="1" ht="15.95" customHeight="1">
      <c r="B43" s="1262" t="s">
        <v>99</v>
      </c>
      <c r="C43" s="1262"/>
      <c r="D43" s="1262"/>
      <c r="E43" s="1262"/>
      <c r="F43" s="1262"/>
      <c r="G43" s="1262"/>
      <c r="H43" s="1262"/>
      <c r="I43" s="1262"/>
      <c r="J43" s="1262"/>
      <c r="K43" s="1262"/>
      <c r="L43" s="1262"/>
      <c r="M43" s="1262"/>
      <c r="N43" s="1262"/>
      <c r="O43" s="1262"/>
      <c r="P43" s="1262"/>
      <c r="Q43" s="70"/>
    </row>
    <row r="44" spans="2:17" ht="15.95" customHeight="1">
      <c r="B44" s="69">
        <v>1</v>
      </c>
      <c r="C44" s="1311" t="s">
        <v>119</v>
      </c>
      <c r="D44" s="249" t="s">
        <v>100</v>
      </c>
      <c r="E44" s="249" t="s">
        <v>101</v>
      </c>
      <c r="F44" s="249" t="s">
        <v>19</v>
      </c>
      <c r="G44" s="249">
        <v>1996</v>
      </c>
      <c r="H44" s="677">
        <v>9518400</v>
      </c>
      <c r="I44" s="104">
        <v>2644</v>
      </c>
      <c r="J44" s="35">
        <v>1</v>
      </c>
      <c r="K44" s="249" t="s">
        <v>19</v>
      </c>
      <c r="L44" s="249" t="s">
        <v>19</v>
      </c>
      <c r="M44" s="249" t="s">
        <v>19</v>
      </c>
      <c r="N44" s="35" t="s">
        <v>47</v>
      </c>
      <c r="O44" s="249" t="s">
        <v>1029</v>
      </c>
      <c r="P44" s="249" t="s">
        <v>112</v>
      </c>
      <c r="Q44" s="78" t="s">
        <v>409</v>
      </c>
    </row>
    <row r="45" spans="2:17" ht="15.95" customHeight="1">
      <c r="B45" s="601">
        <v>2</v>
      </c>
      <c r="C45" s="1312"/>
      <c r="D45" s="1063" t="s">
        <v>3912</v>
      </c>
      <c r="E45" s="1062"/>
      <c r="F45" s="1062"/>
      <c r="G45" s="1062">
        <v>1996</v>
      </c>
      <c r="H45" s="1064">
        <v>894550.93</v>
      </c>
      <c r="I45" s="672"/>
      <c r="J45" s="673"/>
      <c r="K45" s="603"/>
      <c r="L45" s="603"/>
      <c r="M45" s="603"/>
      <c r="N45" s="673"/>
      <c r="O45" s="603"/>
      <c r="P45" s="603"/>
      <c r="Q45" s="674"/>
    </row>
    <row r="46" spans="2:17" ht="15.95" customHeight="1">
      <c r="B46" s="601">
        <v>3</v>
      </c>
      <c r="C46" s="1312"/>
      <c r="D46" s="1063" t="s">
        <v>3913</v>
      </c>
      <c r="E46" s="1062"/>
      <c r="F46" s="1062"/>
      <c r="G46" s="1062"/>
      <c r="H46" s="1064">
        <v>256605.26</v>
      </c>
      <c r="I46" s="672"/>
      <c r="J46" s="673"/>
      <c r="K46" s="603"/>
      <c r="L46" s="603"/>
      <c r="M46" s="603"/>
      <c r="N46" s="673"/>
      <c r="O46" s="603"/>
      <c r="P46" s="603"/>
      <c r="Q46" s="674"/>
    </row>
    <row r="47" spans="2:17" ht="15.95" customHeight="1">
      <c r="B47" s="69">
        <v>4</v>
      </c>
      <c r="C47" s="1313"/>
      <c r="D47" s="641" t="s">
        <v>102</v>
      </c>
      <c r="E47" s="1061" t="s">
        <v>103</v>
      </c>
      <c r="F47" s="1061" t="s">
        <v>51</v>
      </c>
      <c r="G47" s="1061">
        <v>1996</v>
      </c>
      <c r="H47" s="677">
        <v>426400</v>
      </c>
      <c r="I47" s="104">
        <v>164</v>
      </c>
      <c r="J47" s="35">
        <v>1</v>
      </c>
      <c r="K47" s="35" t="s">
        <v>51</v>
      </c>
      <c r="L47" s="35" t="s">
        <v>51</v>
      </c>
      <c r="M47" s="35" t="s">
        <v>51</v>
      </c>
      <c r="N47" s="35" t="s">
        <v>47</v>
      </c>
      <c r="O47" s="35" t="s">
        <v>48</v>
      </c>
      <c r="P47" s="249" t="s">
        <v>113</v>
      </c>
      <c r="Q47" s="78" t="s">
        <v>410</v>
      </c>
    </row>
    <row r="48" spans="2:17" ht="15.95" customHeight="1">
      <c r="B48" s="601">
        <v>5</v>
      </c>
      <c r="C48" s="1313"/>
      <c r="D48" s="641" t="s">
        <v>104</v>
      </c>
      <c r="E48" s="1061" t="s">
        <v>105</v>
      </c>
      <c r="F48" s="1061" t="s">
        <v>19</v>
      </c>
      <c r="G48" s="1061">
        <v>1996</v>
      </c>
      <c r="H48" s="677">
        <v>1216800</v>
      </c>
      <c r="I48" s="104">
        <v>468</v>
      </c>
      <c r="J48" s="35">
        <v>1</v>
      </c>
      <c r="K48" s="35" t="s">
        <v>51</v>
      </c>
      <c r="L48" s="35" t="s">
        <v>20</v>
      </c>
      <c r="M48" s="35" t="s">
        <v>51</v>
      </c>
      <c r="N48" s="35" t="s">
        <v>47</v>
      </c>
      <c r="O48" s="35" t="s">
        <v>48</v>
      </c>
      <c r="P48" s="249" t="s">
        <v>112</v>
      </c>
      <c r="Q48" s="78" t="s">
        <v>407</v>
      </c>
    </row>
    <row r="49" spans="2:17" ht="15.95" customHeight="1">
      <c r="B49" s="601">
        <v>6</v>
      </c>
      <c r="C49" s="1313"/>
      <c r="D49" s="639" t="s">
        <v>106</v>
      </c>
      <c r="E49" s="1061" t="s">
        <v>117</v>
      </c>
      <c r="F49" s="1061" t="s">
        <v>19</v>
      </c>
      <c r="G49" s="1061">
        <v>1967</v>
      </c>
      <c r="H49" s="677">
        <v>2722200</v>
      </c>
      <c r="I49" s="104">
        <v>1047</v>
      </c>
      <c r="J49" s="35">
        <v>1</v>
      </c>
      <c r="K49" s="35" t="s">
        <v>51</v>
      </c>
      <c r="L49" s="35" t="s">
        <v>51</v>
      </c>
      <c r="M49" s="35" t="s">
        <v>51</v>
      </c>
      <c r="N49" s="35" t="s">
        <v>47</v>
      </c>
      <c r="O49" s="35" t="s">
        <v>48</v>
      </c>
      <c r="P49" s="249" t="s">
        <v>112</v>
      </c>
      <c r="Q49" s="78" t="s">
        <v>408</v>
      </c>
    </row>
    <row r="50" spans="2:17" ht="15.95" customHeight="1">
      <c r="B50" s="69">
        <v>7</v>
      </c>
      <c r="C50" s="1313"/>
      <c r="D50" s="641" t="s">
        <v>3907</v>
      </c>
      <c r="E50" s="1061" t="s">
        <v>118</v>
      </c>
      <c r="F50" s="1061" t="s">
        <v>19</v>
      </c>
      <c r="G50" s="1061">
        <v>1992</v>
      </c>
      <c r="H50" s="677">
        <v>16640000</v>
      </c>
      <c r="I50" s="104">
        <v>6400</v>
      </c>
      <c r="J50" s="35">
        <v>2</v>
      </c>
      <c r="K50" s="35" t="s">
        <v>51</v>
      </c>
      <c r="L50" s="249" t="s">
        <v>19</v>
      </c>
      <c r="M50" s="249" t="s">
        <v>19</v>
      </c>
      <c r="N50" s="35" t="s">
        <v>114</v>
      </c>
      <c r="O50" s="35" t="s">
        <v>48</v>
      </c>
      <c r="P50" s="249" t="s">
        <v>112</v>
      </c>
      <c r="Q50" s="78" t="s">
        <v>574</v>
      </c>
    </row>
    <row r="51" spans="2:17" ht="15.95" customHeight="1">
      <c r="B51" s="601">
        <v>8</v>
      </c>
      <c r="C51" s="1313"/>
      <c r="D51" s="641" t="s">
        <v>3911</v>
      </c>
      <c r="E51" s="1061" t="s">
        <v>919</v>
      </c>
      <c r="F51" s="1061" t="s">
        <v>19</v>
      </c>
      <c r="G51" s="1061">
        <v>2010</v>
      </c>
      <c r="H51" s="677">
        <v>801255.28</v>
      </c>
      <c r="I51" s="105" t="s">
        <v>14</v>
      </c>
      <c r="J51" s="249" t="s">
        <v>14</v>
      </c>
      <c r="K51" s="35" t="s">
        <v>51</v>
      </c>
      <c r="L51" s="35" t="s">
        <v>51</v>
      </c>
      <c r="M51" s="35" t="s">
        <v>51</v>
      </c>
      <c r="N51" s="249" t="s">
        <v>14</v>
      </c>
      <c r="O51" s="249" t="s">
        <v>14</v>
      </c>
      <c r="P51" s="249" t="s">
        <v>14</v>
      </c>
      <c r="Q51" s="567" t="s">
        <v>14</v>
      </c>
    </row>
    <row r="52" spans="2:17" ht="15.95" customHeight="1">
      <c r="B52" s="601">
        <v>9</v>
      </c>
      <c r="C52" s="1313"/>
      <c r="D52" s="641" t="s">
        <v>3287</v>
      </c>
      <c r="E52" s="1061" t="s">
        <v>109</v>
      </c>
      <c r="F52" s="1061" t="s">
        <v>19</v>
      </c>
      <c r="G52" s="1061">
        <v>2006</v>
      </c>
      <c r="H52" s="677">
        <v>9793377.8399999999</v>
      </c>
      <c r="I52" s="105" t="s">
        <v>14</v>
      </c>
      <c r="J52" s="249" t="s">
        <v>14</v>
      </c>
      <c r="K52" s="249" t="s">
        <v>14</v>
      </c>
      <c r="L52" s="249" t="s">
        <v>14</v>
      </c>
      <c r="M52" s="249" t="s">
        <v>14</v>
      </c>
      <c r="N52" s="249" t="s">
        <v>14</v>
      </c>
      <c r="O52" s="249" t="s">
        <v>14</v>
      </c>
      <c r="P52" s="249" t="s">
        <v>14</v>
      </c>
      <c r="Q52" s="567" t="s">
        <v>14</v>
      </c>
    </row>
    <row r="53" spans="2:17" ht="15.95" customHeight="1">
      <c r="B53" s="69">
        <v>10</v>
      </c>
      <c r="C53" s="1313"/>
      <c r="D53" s="658" t="s">
        <v>3285</v>
      </c>
      <c r="E53" s="606" t="s">
        <v>109</v>
      </c>
      <c r="F53" s="606" t="s">
        <v>19</v>
      </c>
      <c r="G53" s="606">
        <v>2014</v>
      </c>
      <c r="H53" s="678">
        <v>20757.55</v>
      </c>
      <c r="I53" s="105" t="s">
        <v>14</v>
      </c>
      <c r="J53" s="105" t="s">
        <v>14</v>
      </c>
      <c r="K53" s="105" t="s">
        <v>14</v>
      </c>
      <c r="L53" s="105" t="s">
        <v>14</v>
      </c>
      <c r="M53" s="105" t="s">
        <v>14</v>
      </c>
      <c r="N53" s="105" t="s">
        <v>14</v>
      </c>
      <c r="O53" s="105" t="s">
        <v>14</v>
      </c>
      <c r="P53" s="105" t="s">
        <v>14</v>
      </c>
      <c r="Q53" s="105" t="s">
        <v>14</v>
      </c>
    </row>
    <row r="54" spans="2:17" ht="15.95" customHeight="1">
      <c r="B54" s="601">
        <v>11</v>
      </c>
      <c r="C54" s="1313"/>
      <c r="D54" s="658" t="s">
        <v>3286</v>
      </c>
      <c r="E54" s="606" t="s">
        <v>109</v>
      </c>
      <c r="F54" s="606" t="s">
        <v>19</v>
      </c>
      <c r="G54" s="606">
        <v>2014</v>
      </c>
      <c r="H54" s="678">
        <v>242519.56</v>
      </c>
      <c r="I54" s="105" t="s">
        <v>14</v>
      </c>
      <c r="J54" s="105" t="s">
        <v>14</v>
      </c>
      <c r="K54" s="105" t="s">
        <v>14</v>
      </c>
      <c r="L54" s="105" t="s">
        <v>14</v>
      </c>
      <c r="M54" s="105" t="s">
        <v>14</v>
      </c>
      <c r="N54" s="105" t="s">
        <v>14</v>
      </c>
      <c r="O54" s="105" t="s">
        <v>14</v>
      </c>
      <c r="P54" s="105" t="s">
        <v>14</v>
      </c>
      <c r="Q54" s="105" t="s">
        <v>14</v>
      </c>
    </row>
    <row r="55" spans="2:17" ht="15.95" customHeight="1">
      <c r="B55" s="601">
        <v>12</v>
      </c>
      <c r="C55" s="1320" t="s">
        <v>120</v>
      </c>
      <c r="D55" s="641" t="s">
        <v>107</v>
      </c>
      <c r="E55" s="1061" t="s">
        <v>921</v>
      </c>
      <c r="F55" s="1061" t="s">
        <v>19</v>
      </c>
      <c r="G55" s="1061">
        <v>2009</v>
      </c>
      <c r="H55" s="1064">
        <v>359434.8</v>
      </c>
      <c r="I55" s="104">
        <v>700</v>
      </c>
      <c r="J55" s="249" t="s">
        <v>14</v>
      </c>
      <c r="K55" s="35" t="s">
        <v>51</v>
      </c>
      <c r="L55" s="35" t="s">
        <v>51</v>
      </c>
      <c r="M55" s="35" t="s">
        <v>51</v>
      </c>
      <c r="N55" s="249" t="s">
        <v>14</v>
      </c>
      <c r="O55" s="249" t="s">
        <v>14</v>
      </c>
      <c r="P55" s="249" t="s">
        <v>14</v>
      </c>
      <c r="Q55" s="78" t="s">
        <v>14</v>
      </c>
    </row>
    <row r="56" spans="2:17" ht="15.95" customHeight="1">
      <c r="B56" s="69">
        <v>13</v>
      </c>
      <c r="C56" s="1320"/>
      <c r="D56" s="641" t="s">
        <v>3908</v>
      </c>
      <c r="E56" s="1061" t="s">
        <v>14</v>
      </c>
      <c r="F56" s="1061" t="s">
        <v>19</v>
      </c>
      <c r="G56" s="1061">
        <v>2010</v>
      </c>
      <c r="H56" s="677">
        <v>401574.17</v>
      </c>
      <c r="I56" s="104">
        <v>3205</v>
      </c>
      <c r="J56" s="249" t="s">
        <v>14</v>
      </c>
      <c r="K56" s="35" t="s">
        <v>51</v>
      </c>
      <c r="L56" s="35" t="s">
        <v>51</v>
      </c>
      <c r="M56" s="35" t="s">
        <v>51</v>
      </c>
      <c r="N56" s="249" t="s">
        <v>14</v>
      </c>
      <c r="O56" s="249" t="s">
        <v>14</v>
      </c>
      <c r="P56" s="249" t="s">
        <v>14</v>
      </c>
      <c r="Q56" s="78" t="s">
        <v>14</v>
      </c>
    </row>
    <row r="57" spans="2:17" ht="15.95" customHeight="1">
      <c r="B57" s="601">
        <v>14</v>
      </c>
      <c r="C57" s="1321"/>
      <c r="D57" s="1063" t="s">
        <v>3909</v>
      </c>
      <c r="E57" s="1062"/>
      <c r="F57" s="1062"/>
      <c r="G57" s="1062">
        <v>2010</v>
      </c>
      <c r="H57" s="1064">
        <v>42641.01</v>
      </c>
      <c r="I57" s="672"/>
      <c r="J57" s="603"/>
      <c r="K57" s="673"/>
      <c r="L57" s="673"/>
      <c r="M57" s="673"/>
      <c r="N57" s="603"/>
      <c r="O57" s="603"/>
      <c r="P57" s="603"/>
      <c r="Q57" s="674"/>
    </row>
    <row r="58" spans="2:17" ht="15.95" customHeight="1">
      <c r="B58" s="601">
        <v>15</v>
      </c>
      <c r="C58" s="1320"/>
      <c r="D58" s="641" t="s">
        <v>115</v>
      </c>
      <c r="E58" s="1061" t="s">
        <v>920</v>
      </c>
      <c r="F58" s="1061" t="s">
        <v>19</v>
      </c>
      <c r="G58" s="1061">
        <v>2009</v>
      </c>
      <c r="H58" s="677">
        <v>1459363.42</v>
      </c>
      <c r="I58" s="104">
        <v>1860</v>
      </c>
      <c r="J58" s="249" t="s">
        <v>14</v>
      </c>
      <c r="K58" s="35" t="s">
        <v>51</v>
      </c>
      <c r="L58" s="249" t="s">
        <v>19</v>
      </c>
      <c r="M58" s="35" t="s">
        <v>51</v>
      </c>
      <c r="N58" s="249" t="s">
        <v>14</v>
      </c>
      <c r="O58" s="249" t="s">
        <v>14</v>
      </c>
      <c r="P58" s="249" t="s">
        <v>14</v>
      </c>
      <c r="Q58" s="78" t="s">
        <v>14</v>
      </c>
    </row>
    <row r="59" spans="2:17" ht="30" customHeight="1">
      <c r="B59" s="69">
        <v>16</v>
      </c>
      <c r="C59" s="249" t="s">
        <v>122</v>
      </c>
      <c r="D59" s="641" t="s">
        <v>116</v>
      </c>
      <c r="E59" s="1061" t="s">
        <v>109</v>
      </c>
      <c r="F59" s="1061" t="s">
        <v>19</v>
      </c>
      <c r="G59" s="1061">
        <v>1995</v>
      </c>
      <c r="H59" s="677">
        <v>500871.06</v>
      </c>
      <c r="I59" s="105" t="s">
        <v>14</v>
      </c>
      <c r="J59" s="35">
        <v>1</v>
      </c>
      <c r="K59" s="35" t="s">
        <v>51</v>
      </c>
      <c r="L59" s="249" t="s">
        <v>19</v>
      </c>
      <c r="M59" s="35" t="s">
        <v>51</v>
      </c>
      <c r="N59" s="249" t="s">
        <v>1085</v>
      </c>
      <c r="O59" s="249" t="s">
        <v>14</v>
      </c>
      <c r="P59" s="249" t="s">
        <v>811</v>
      </c>
      <c r="Q59" s="567" t="s">
        <v>575</v>
      </c>
    </row>
    <row r="60" spans="2:17" ht="30" customHeight="1">
      <c r="B60" s="601">
        <v>17</v>
      </c>
      <c r="C60" s="249" t="s">
        <v>121</v>
      </c>
      <c r="D60" s="641" t="s">
        <v>110</v>
      </c>
      <c r="E60" s="1061" t="s">
        <v>111</v>
      </c>
      <c r="F60" s="1061" t="s">
        <v>19</v>
      </c>
      <c r="G60" s="1061">
        <v>2012</v>
      </c>
      <c r="H60" s="677">
        <v>1381045.26</v>
      </c>
      <c r="I60" s="105" t="s">
        <v>14</v>
      </c>
      <c r="J60" s="249" t="s">
        <v>14</v>
      </c>
      <c r="K60" s="249" t="s">
        <v>14</v>
      </c>
      <c r="L60" s="249" t="s">
        <v>14</v>
      </c>
      <c r="M60" s="249" t="s">
        <v>14</v>
      </c>
      <c r="N60" s="249" t="s">
        <v>14</v>
      </c>
      <c r="O60" s="249" t="s">
        <v>14</v>
      </c>
      <c r="P60" s="249" t="s">
        <v>14</v>
      </c>
      <c r="Q60" s="607" t="s">
        <v>14</v>
      </c>
    </row>
    <row r="61" spans="2:17" ht="15.95" customHeight="1">
      <c r="B61" s="601">
        <v>18</v>
      </c>
      <c r="C61" s="105" t="s">
        <v>14</v>
      </c>
      <c r="D61" s="675" t="s">
        <v>3150</v>
      </c>
      <c r="E61" s="606" t="s">
        <v>3151</v>
      </c>
      <c r="F61" s="606" t="s">
        <v>14</v>
      </c>
      <c r="G61" s="606">
        <v>1996</v>
      </c>
      <c r="H61" s="678">
        <v>8917.76</v>
      </c>
      <c r="I61" s="105" t="s">
        <v>14</v>
      </c>
      <c r="J61" s="105" t="s">
        <v>14</v>
      </c>
      <c r="K61" s="105" t="s">
        <v>14</v>
      </c>
      <c r="L61" s="105" t="s">
        <v>14</v>
      </c>
      <c r="M61" s="105" t="s">
        <v>14</v>
      </c>
      <c r="N61" s="105" t="s">
        <v>14</v>
      </c>
      <c r="O61" s="105" t="s">
        <v>14</v>
      </c>
      <c r="P61" s="105" t="s">
        <v>14</v>
      </c>
      <c r="Q61" s="105" t="s">
        <v>14</v>
      </c>
    </row>
    <row r="62" spans="2:17" ht="15.95" customHeight="1">
      <c r="B62" s="69">
        <v>19</v>
      </c>
      <c r="C62" s="105" t="s">
        <v>14</v>
      </c>
      <c r="D62" s="658" t="s">
        <v>3197</v>
      </c>
      <c r="E62" s="606" t="s">
        <v>3288</v>
      </c>
      <c r="F62" s="606" t="s">
        <v>19</v>
      </c>
      <c r="G62" s="606">
        <v>2016</v>
      </c>
      <c r="H62" s="678">
        <v>19940</v>
      </c>
      <c r="I62" s="105" t="s">
        <v>14</v>
      </c>
      <c r="J62" s="105" t="s">
        <v>14</v>
      </c>
      <c r="K62" s="105" t="s">
        <v>14</v>
      </c>
      <c r="L62" s="105" t="s">
        <v>14</v>
      </c>
      <c r="M62" s="105" t="s">
        <v>14</v>
      </c>
      <c r="N62" s="105" t="s">
        <v>14</v>
      </c>
      <c r="O62" s="105" t="s">
        <v>14</v>
      </c>
      <c r="P62" s="105" t="s">
        <v>14</v>
      </c>
      <c r="Q62" s="105" t="s">
        <v>14</v>
      </c>
    </row>
    <row r="63" spans="2:17" ht="15.95" customHeight="1">
      <c r="B63" s="601">
        <v>20</v>
      </c>
      <c r="C63" s="105" t="s">
        <v>14</v>
      </c>
      <c r="D63" s="658" t="s">
        <v>3197</v>
      </c>
      <c r="E63" s="606" t="s">
        <v>3288</v>
      </c>
      <c r="F63" s="606" t="s">
        <v>19</v>
      </c>
      <c r="G63" s="606">
        <v>2016</v>
      </c>
      <c r="H63" s="678">
        <v>19940</v>
      </c>
      <c r="I63" s="105" t="s">
        <v>14</v>
      </c>
      <c r="J63" s="105" t="s">
        <v>14</v>
      </c>
      <c r="K63" s="105" t="s">
        <v>14</v>
      </c>
      <c r="L63" s="105" t="s">
        <v>14</v>
      </c>
      <c r="M63" s="105" t="s">
        <v>14</v>
      </c>
      <c r="N63" s="105" t="s">
        <v>14</v>
      </c>
      <c r="O63" s="105" t="s">
        <v>14</v>
      </c>
      <c r="P63" s="105" t="s">
        <v>14</v>
      </c>
      <c r="Q63" s="105" t="s">
        <v>14</v>
      </c>
    </row>
    <row r="64" spans="2:17" ht="15.95" customHeight="1">
      <c r="B64" s="601">
        <v>21</v>
      </c>
      <c r="C64" s="256" t="s">
        <v>3329</v>
      </c>
      <c r="D64" s="660" t="s">
        <v>3330</v>
      </c>
      <c r="E64" s="1060"/>
      <c r="F64" s="1060" t="s">
        <v>19</v>
      </c>
      <c r="G64" s="1060">
        <v>2019</v>
      </c>
      <c r="H64" s="679">
        <v>402710.15</v>
      </c>
      <c r="I64" s="256"/>
      <c r="J64" s="256"/>
      <c r="K64" s="256"/>
      <c r="L64" s="256"/>
      <c r="M64" s="256"/>
      <c r="N64" s="256"/>
      <c r="O64" s="256"/>
      <c r="P64" s="256"/>
      <c r="Q64" s="256"/>
    </row>
    <row r="65" spans="2:17" ht="15.95" customHeight="1">
      <c r="B65" s="69">
        <v>22</v>
      </c>
      <c r="C65" s="374"/>
      <c r="D65" s="676" t="s">
        <v>3821</v>
      </c>
      <c r="E65" s="374"/>
      <c r="F65" s="1062"/>
      <c r="G65" s="1062">
        <v>2020</v>
      </c>
      <c r="H65" s="680">
        <v>13284</v>
      </c>
      <c r="I65" s="608"/>
      <c r="J65" s="608"/>
      <c r="K65" s="608"/>
      <c r="L65" s="608"/>
      <c r="M65" s="608"/>
      <c r="N65" s="608"/>
      <c r="O65" s="608"/>
      <c r="P65" s="608"/>
      <c r="Q65" s="608"/>
    </row>
    <row r="66" spans="2:17" ht="15.95" customHeight="1">
      <c r="B66" s="601">
        <v>23</v>
      </c>
      <c r="C66" s="671"/>
      <c r="D66" s="1063" t="s">
        <v>3837</v>
      </c>
      <c r="E66" s="374"/>
      <c r="F66" s="1062"/>
      <c r="G66" s="1062">
        <v>2018</v>
      </c>
      <c r="H66" s="1064">
        <v>666783.17000000004</v>
      </c>
      <c r="I66" s="608"/>
      <c r="J66" s="608"/>
      <c r="K66" s="608"/>
      <c r="L66" s="608"/>
      <c r="M66" s="608"/>
      <c r="N66" s="608"/>
      <c r="O66" s="608"/>
      <c r="P66" s="608"/>
      <c r="Q66" s="608"/>
    </row>
    <row r="67" spans="2:17" ht="15.95" customHeight="1">
      <c r="B67" s="601">
        <v>24</v>
      </c>
      <c r="C67" s="671"/>
      <c r="D67" s="1063" t="s">
        <v>3905</v>
      </c>
      <c r="E67" s="374"/>
      <c r="F67" s="1062"/>
      <c r="G67" s="1062">
        <v>2021</v>
      </c>
      <c r="H67" s="1064">
        <v>29502.46</v>
      </c>
      <c r="I67" s="608"/>
      <c r="J67" s="608"/>
      <c r="K67" s="608"/>
      <c r="L67" s="608"/>
      <c r="M67" s="608"/>
      <c r="N67" s="608"/>
      <c r="O67" s="608"/>
      <c r="P67" s="608"/>
      <c r="Q67" s="608"/>
    </row>
    <row r="68" spans="2:17" ht="15.95" customHeight="1">
      <c r="B68" s="69">
        <v>25</v>
      </c>
      <c r="C68" s="671"/>
      <c r="D68" s="1063" t="s">
        <v>3906</v>
      </c>
      <c r="E68" s="374"/>
      <c r="F68" s="1062"/>
      <c r="G68" s="1062">
        <v>2014</v>
      </c>
      <c r="H68" s="1064">
        <v>84900</v>
      </c>
      <c r="I68" s="608"/>
      <c r="J68" s="608"/>
      <c r="K68" s="608"/>
      <c r="L68" s="608"/>
      <c r="M68" s="608"/>
      <c r="N68" s="608"/>
      <c r="O68" s="608"/>
      <c r="P68" s="608"/>
      <c r="Q68" s="608"/>
    </row>
    <row r="69" spans="2:17" ht="15.95" customHeight="1">
      <c r="B69" s="601">
        <v>26</v>
      </c>
      <c r="C69" s="671"/>
      <c r="D69" s="1063" t="s">
        <v>3910</v>
      </c>
      <c r="E69" s="374"/>
      <c r="F69" s="1062"/>
      <c r="G69" s="1062">
        <v>1983</v>
      </c>
      <c r="H69" s="1064">
        <v>28225.94</v>
      </c>
      <c r="I69" s="608"/>
      <c r="J69" s="608"/>
      <c r="K69" s="608"/>
      <c r="L69" s="608"/>
      <c r="M69" s="608"/>
      <c r="N69" s="608"/>
      <c r="O69" s="608"/>
      <c r="P69" s="608"/>
      <c r="Q69" s="608"/>
    </row>
    <row r="70" spans="2:17" ht="15.95" customHeight="1">
      <c r="B70" s="601">
        <v>27</v>
      </c>
      <c r="C70" s="671"/>
      <c r="D70" s="1063" t="s">
        <v>3910</v>
      </c>
      <c r="E70" s="374"/>
      <c r="F70" s="1062"/>
      <c r="G70" s="1062">
        <v>1983</v>
      </c>
      <c r="H70" s="1064">
        <v>40083.5</v>
      </c>
      <c r="I70" s="608"/>
      <c r="J70" s="608"/>
      <c r="K70" s="608"/>
      <c r="L70" s="608"/>
      <c r="M70" s="608"/>
      <c r="N70" s="608"/>
      <c r="O70" s="608"/>
      <c r="P70" s="608"/>
      <c r="Q70" s="608"/>
    </row>
    <row r="71" spans="2:17" ht="15.95" customHeight="1">
      <c r="B71" s="69">
        <v>28</v>
      </c>
      <c r="C71" s="671"/>
      <c r="D71" s="1063" t="s">
        <v>108</v>
      </c>
      <c r="E71" s="374"/>
      <c r="F71" s="1062"/>
      <c r="G71" s="1062">
        <v>1988</v>
      </c>
      <c r="H71" s="1064">
        <v>47618.29</v>
      </c>
      <c r="I71" s="608"/>
      <c r="J71" s="608"/>
      <c r="K71" s="608"/>
      <c r="L71" s="608"/>
      <c r="M71" s="608"/>
      <c r="N71" s="608"/>
      <c r="O71" s="608"/>
      <c r="P71" s="608"/>
      <c r="Q71" s="608"/>
    </row>
    <row r="72" spans="2:17" ht="15.95" customHeight="1">
      <c r="B72" s="601">
        <v>29</v>
      </c>
      <c r="C72" s="671"/>
      <c r="D72" s="1063" t="s">
        <v>3914</v>
      </c>
      <c r="E72" s="374"/>
      <c r="F72" s="1062"/>
      <c r="G72" s="1062">
        <v>2004</v>
      </c>
      <c r="H72" s="1064">
        <v>3752891.73</v>
      </c>
      <c r="I72" s="608"/>
      <c r="J72" s="608"/>
      <c r="K72" s="608"/>
      <c r="L72" s="608"/>
      <c r="M72" s="608"/>
      <c r="N72" s="608"/>
      <c r="O72" s="608"/>
      <c r="P72" s="608"/>
      <c r="Q72" s="608"/>
    </row>
    <row r="73" spans="2:17" ht="15.95" customHeight="1">
      <c r="B73" s="601">
        <v>30</v>
      </c>
      <c r="C73" s="671"/>
      <c r="D73" s="1063" t="s">
        <v>3915</v>
      </c>
      <c r="E73" s="374"/>
      <c r="F73" s="1062"/>
      <c r="G73" s="1062">
        <v>2004</v>
      </c>
      <c r="H73" s="1064">
        <v>343015.78</v>
      </c>
      <c r="I73" s="608"/>
      <c r="J73" s="608"/>
      <c r="K73" s="608"/>
      <c r="L73" s="608"/>
      <c r="M73" s="608"/>
      <c r="N73" s="608"/>
      <c r="O73" s="608"/>
      <c r="P73" s="608"/>
      <c r="Q73" s="608"/>
    </row>
    <row r="74" spans="2:17" ht="15" customHeight="1">
      <c r="B74" s="1255"/>
      <c r="C74" s="1256"/>
      <c r="D74" s="1256"/>
      <c r="E74" s="1257"/>
      <c r="F74" s="1266" t="s">
        <v>823</v>
      </c>
      <c r="G74" s="1266"/>
      <c r="H74" s="43">
        <f>SUM(H44:H73)</f>
        <v>52135608.919999994</v>
      </c>
      <c r="I74" s="1254"/>
      <c r="J74" s="1254"/>
      <c r="K74" s="1254"/>
      <c r="L74" s="1254"/>
      <c r="M74" s="1254"/>
      <c r="N74" s="1254"/>
      <c r="O74" s="1254"/>
      <c r="P74" s="1254"/>
      <c r="Q74" s="1254"/>
    </row>
    <row r="75" spans="2:17" ht="15.95" customHeight="1">
      <c r="B75" s="1262" t="s">
        <v>128</v>
      </c>
      <c r="C75" s="1262"/>
      <c r="D75" s="1262"/>
      <c r="E75" s="1262"/>
      <c r="F75" s="1262"/>
      <c r="G75" s="1262"/>
      <c r="H75" s="1262"/>
      <c r="I75" s="1262"/>
      <c r="J75" s="1262"/>
      <c r="K75" s="1262"/>
      <c r="L75" s="1262"/>
      <c r="M75" s="1262"/>
      <c r="N75" s="1262"/>
      <c r="O75" s="1262"/>
      <c r="P75" s="1262"/>
      <c r="Q75" s="70"/>
    </row>
    <row r="76" spans="2:17" ht="45" customHeight="1">
      <c r="B76" s="69">
        <v>1</v>
      </c>
      <c r="C76" s="1252" t="s">
        <v>1912</v>
      </c>
      <c r="D76" s="249" t="s">
        <v>133</v>
      </c>
      <c r="E76" s="249" t="s">
        <v>134</v>
      </c>
      <c r="F76" s="249" t="s">
        <v>19</v>
      </c>
      <c r="G76" s="249">
        <v>1843</v>
      </c>
      <c r="H76" s="10">
        <v>1604200</v>
      </c>
      <c r="I76" s="104">
        <v>617.5</v>
      </c>
      <c r="J76" s="35">
        <v>2</v>
      </c>
      <c r="K76" s="35" t="s">
        <v>51</v>
      </c>
      <c r="L76" s="35" t="s">
        <v>19</v>
      </c>
      <c r="M76" s="35" t="s">
        <v>51</v>
      </c>
      <c r="N76" s="35" t="s">
        <v>47</v>
      </c>
      <c r="O76" s="35" t="s">
        <v>136</v>
      </c>
      <c r="P76" s="249" t="s">
        <v>137</v>
      </c>
      <c r="Q76" s="609" t="s">
        <v>602</v>
      </c>
    </row>
    <row r="77" spans="2:17" ht="15.95" customHeight="1">
      <c r="B77" s="69">
        <v>2</v>
      </c>
      <c r="C77" s="1252"/>
      <c r="D77" s="249" t="s">
        <v>135</v>
      </c>
      <c r="E77" s="249" t="s">
        <v>924</v>
      </c>
      <c r="F77" s="249" t="s">
        <v>14</v>
      </c>
      <c r="G77" s="249">
        <v>1992</v>
      </c>
      <c r="H77" s="10">
        <v>19040</v>
      </c>
      <c r="I77" s="105" t="s">
        <v>14</v>
      </c>
      <c r="J77" s="249" t="s">
        <v>14</v>
      </c>
      <c r="K77" s="249" t="s">
        <v>14</v>
      </c>
      <c r="L77" s="249" t="s">
        <v>14</v>
      </c>
      <c r="M77" s="249" t="s">
        <v>14</v>
      </c>
      <c r="N77" s="249" t="s">
        <v>14</v>
      </c>
      <c r="O77" s="249" t="s">
        <v>14</v>
      </c>
      <c r="P77" s="249" t="s">
        <v>14</v>
      </c>
      <c r="Q77" s="610" t="s">
        <v>14</v>
      </c>
    </row>
    <row r="78" spans="2:17" ht="15.95" customHeight="1">
      <c r="B78" s="69">
        <v>3</v>
      </c>
      <c r="C78" s="1252"/>
      <c r="D78" s="249" t="s">
        <v>2268</v>
      </c>
      <c r="E78" s="249" t="s">
        <v>2269</v>
      </c>
      <c r="F78" s="249" t="s">
        <v>14</v>
      </c>
      <c r="G78" s="249">
        <v>1992</v>
      </c>
      <c r="H78" s="10">
        <v>4704</v>
      </c>
      <c r="I78" s="105"/>
      <c r="J78" s="249"/>
      <c r="K78" s="249"/>
      <c r="L78" s="249"/>
      <c r="M78" s="249"/>
      <c r="N78" s="249"/>
      <c r="O78" s="249"/>
      <c r="P78" s="249"/>
      <c r="Q78" s="610"/>
    </row>
    <row r="79" spans="2:17" ht="15" customHeight="1">
      <c r="B79" s="1255"/>
      <c r="C79" s="1256"/>
      <c r="D79" s="1256"/>
      <c r="E79" s="1257"/>
      <c r="F79" s="1266" t="s">
        <v>823</v>
      </c>
      <c r="G79" s="1266"/>
      <c r="H79" s="43">
        <f>SUM(H76:H78)</f>
        <v>1627944</v>
      </c>
      <c r="I79" s="1254"/>
      <c r="J79" s="1254"/>
      <c r="K79" s="1254"/>
      <c r="L79" s="1254"/>
      <c r="M79" s="1254"/>
      <c r="N79" s="1254"/>
      <c r="O79" s="1254"/>
      <c r="P79" s="1254"/>
      <c r="Q79" s="1254"/>
    </row>
    <row r="80" spans="2:17" ht="15.95" customHeight="1">
      <c r="B80" s="1262" t="s">
        <v>1057</v>
      </c>
      <c r="C80" s="1262"/>
      <c r="D80" s="1262"/>
      <c r="E80" s="1262"/>
      <c r="F80" s="1262"/>
      <c r="G80" s="1262"/>
      <c r="H80" s="1262"/>
      <c r="I80" s="1262"/>
      <c r="J80" s="1262"/>
      <c r="K80" s="1262"/>
      <c r="L80" s="1262"/>
      <c r="M80" s="1262"/>
      <c r="N80" s="1262"/>
      <c r="O80" s="1262"/>
      <c r="P80" s="1262"/>
      <c r="Q80" s="70"/>
    </row>
    <row r="81" spans="2:17" ht="30" customHeight="1">
      <c r="B81" s="9">
        <v>1</v>
      </c>
      <c r="C81" s="49" t="s">
        <v>953</v>
      </c>
      <c r="D81" s="122" t="s">
        <v>144</v>
      </c>
      <c r="E81" s="48" t="s">
        <v>879</v>
      </c>
      <c r="F81" s="48" t="s">
        <v>19</v>
      </c>
      <c r="G81" s="48">
        <v>2006</v>
      </c>
      <c r="H81" s="199">
        <v>45723.12</v>
      </c>
      <c r="I81" s="21">
        <v>40.799999999999997</v>
      </c>
      <c r="J81" s="5">
        <v>1</v>
      </c>
      <c r="K81" s="5" t="s">
        <v>51</v>
      </c>
      <c r="L81" s="5" t="s">
        <v>51</v>
      </c>
      <c r="M81" s="5" t="s">
        <v>51</v>
      </c>
      <c r="N81" s="5" t="s">
        <v>145</v>
      </c>
      <c r="O81" s="5" t="s">
        <v>48</v>
      </c>
      <c r="P81" s="48" t="s">
        <v>146</v>
      </c>
      <c r="Q81" s="72" t="s">
        <v>406</v>
      </c>
    </row>
    <row r="82" spans="2:17" ht="15" customHeight="1">
      <c r="B82" s="1255"/>
      <c r="C82" s="1256"/>
      <c r="D82" s="1256"/>
      <c r="E82" s="1257"/>
      <c r="F82" s="1266" t="s">
        <v>823</v>
      </c>
      <c r="G82" s="1266"/>
      <c r="H82" s="43">
        <f>SUM(H81)</f>
        <v>45723.12</v>
      </c>
      <c r="I82" s="1254"/>
      <c r="J82" s="1254"/>
      <c r="K82" s="1254"/>
      <c r="L82" s="1254"/>
      <c r="M82" s="1254"/>
      <c r="N82" s="1254"/>
      <c r="O82" s="1254"/>
      <c r="P82" s="1254"/>
      <c r="Q82" s="1254"/>
    </row>
    <row r="83" spans="2:17" ht="15.95" customHeight="1">
      <c r="B83" s="1262" t="s">
        <v>1073</v>
      </c>
      <c r="C83" s="1262"/>
      <c r="D83" s="1262"/>
      <c r="E83" s="1262"/>
      <c r="F83" s="1262"/>
      <c r="G83" s="1262"/>
      <c r="H83" s="1262"/>
      <c r="I83" s="1262"/>
      <c r="J83" s="1262"/>
      <c r="K83" s="1262"/>
      <c r="L83" s="1262"/>
      <c r="M83" s="1262"/>
      <c r="N83" s="1262"/>
      <c r="O83" s="1262"/>
      <c r="P83" s="1262"/>
      <c r="Q83" s="70"/>
    </row>
    <row r="84" spans="2:17" ht="30" customHeight="1">
      <c r="B84" s="6">
        <v>1</v>
      </c>
      <c r="C84" s="48" t="s">
        <v>954</v>
      </c>
      <c r="D84" s="122" t="s">
        <v>154</v>
      </c>
      <c r="E84" s="48" t="s">
        <v>881</v>
      </c>
      <c r="F84" s="48" t="s">
        <v>19</v>
      </c>
      <c r="G84" s="48">
        <v>2010</v>
      </c>
      <c r="H84" s="199">
        <v>1141274.5900000001</v>
      </c>
      <c r="I84" s="21">
        <v>420</v>
      </c>
      <c r="J84" s="5">
        <v>1</v>
      </c>
      <c r="K84" s="5" t="s">
        <v>51</v>
      </c>
      <c r="L84" s="5" t="s">
        <v>19</v>
      </c>
      <c r="M84" s="5" t="s">
        <v>51</v>
      </c>
      <c r="N84" s="5" t="s">
        <v>158</v>
      </c>
      <c r="O84" s="5" t="s">
        <v>159</v>
      </c>
      <c r="P84" s="48" t="s">
        <v>160</v>
      </c>
      <c r="Q84" s="72" t="s">
        <v>405</v>
      </c>
    </row>
    <row r="85" spans="2:17" ht="30" customHeight="1">
      <c r="B85" s="6">
        <v>2</v>
      </c>
      <c r="C85" s="48" t="s">
        <v>955</v>
      </c>
      <c r="D85" s="122" t="s">
        <v>155</v>
      </c>
      <c r="E85" s="48" t="s">
        <v>880</v>
      </c>
      <c r="F85" s="48" t="s">
        <v>19</v>
      </c>
      <c r="G85" s="48">
        <v>1970</v>
      </c>
      <c r="H85" s="199">
        <v>490000</v>
      </c>
      <c r="I85" s="21">
        <v>130</v>
      </c>
      <c r="J85" s="5">
        <v>1</v>
      </c>
      <c r="K85" s="5" t="s">
        <v>51</v>
      </c>
      <c r="L85" s="5" t="s">
        <v>51</v>
      </c>
      <c r="M85" s="5" t="s">
        <v>51</v>
      </c>
      <c r="N85" s="5" t="s">
        <v>161</v>
      </c>
      <c r="O85" s="5" t="s">
        <v>162</v>
      </c>
      <c r="P85" s="48" t="s">
        <v>163</v>
      </c>
      <c r="Q85" s="72" t="s">
        <v>404</v>
      </c>
    </row>
    <row r="86" spans="2:17" ht="15" customHeight="1">
      <c r="B86" s="1255"/>
      <c r="C86" s="1256"/>
      <c r="D86" s="1256"/>
      <c r="E86" s="1257"/>
      <c r="F86" s="1266" t="s">
        <v>823</v>
      </c>
      <c r="G86" s="1266"/>
      <c r="H86" s="43">
        <f>SUM(H84:H85)</f>
        <v>1631274.59</v>
      </c>
      <c r="I86" s="1254"/>
      <c r="J86" s="1254"/>
      <c r="K86" s="1254"/>
      <c r="L86" s="1254"/>
      <c r="M86" s="1254"/>
      <c r="N86" s="1254"/>
      <c r="O86" s="1254"/>
      <c r="P86" s="1254"/>
      <c r="Q86" s="1254"/>
    </row>
    <row r="87" spans="2:17" ht="15.95" customHeight="1">
      <c r="B87" s="1262" t="s">
        <v>198</v>
      </c>
      <c r="C87" s="1262"/>
      <c r="D87" s="1262"/>
      <c r="E87" s="1262"/>
      <c r="F87" s="1262"/>
      <c r="G87" s="1262"/>
      <c r="H87" s="1262"/>
      <c r="I87" s="1262"/>
      <c r="J87" s="1262"/>
      <c r="K87" s="1262"/>
      <c r="L87" s="1262"/>
      <c r="M87" s="1262"/>
      <c r="N87" s="1262"/>
      <c r="O87" s="1262"/>
      <c r="P87" s="1262"/>
      <c r="Q87" s="70"/>
    </row>
    <row r="88" spans="2:17" ht="30" customHeight="1">
      <c r="B88" s="9">
        <v>1</v>
      </c>
      <c r="C88" s="49" t="s">
        <v>2860</v>
      </c>
      <c r="D88" s="122" t="s">
        <v>179</v>
      </c>
      <c r="E88" s="48" t="s">
        <v>1996</v>
      </c>
      <c r="F88" s="48" t="s">
        <v>19</v>
      </c>
      <c r="G88" s="48">
        <v>2006</v>
      </c>
      <c r="H88" s="199">
        <v>806000</v>
      </c>
      <c r="I88" s="21">
        <v>310</v>
      </c>
      <c r="J88" s="5">
        <v>1</v>
      </c>
      <c r="K88" s="5" t="s">
        <v>51</v>
      </c>
      <c r="L88" s="5" t="s">
        <v>19</v>
      </c>
      <c r="M88" s="5" t="s">
        <v>51</v>
      </c>
      <c r="N88" s="5" t="s">
        <v>180</v>
      </c>
      <c r="O88" s="5" t="s">
        <v>181</v>
      </c>
      <c r="P88" s="48" t="s">
        <v>182</v>
      </c>
      <c r="Q88" s="72" t="s">
        <v>404</v>
      </c>
    </row>
    <row r="89" spans="2:17" ht="15" customHeight="1">
      <c r="B89" s="1255"/>
      <c r="C89" s="1256"/>
      <c r="D89" s="1256"/>
      <c r="E89" s="1257"/>
      <c r="F89" s="1266" t="s">
        <v>823</v>
      </c>
      <c r="G89" s="1266"/>
      <c r="H89" s="43">
        <f>SUM(H88)</f>
        <v>806000</v>
      </c>
      <c r="I89" s="1254"/>
      <c r="J89" s="1254"/>
      <c r="K89" s="1254"/>
      <c r="L89" s="1254"/>
      <c r="M89" s="1254"/>
      <c r="N89" s="1254"/>
      <c r="O89" s="1254"/>
      <c r="P89" s="1254"/>
      <c r="Q89" s="1254"/>
    </row>
    <row r="90" spans="2:17" ht="15.95" customHeight="1">
      <c r="B90" s="1262" t="s">
        <v>1008</v>
      </c>
      <c r="C90" s="1262"/>
      <c r="D90" s="1262"/>
      <c r="E90" s="1262"/>
      <c r="F90" s="1262"/>
      <c r="G90" s="1262"/>
      <c r="H90" s="1262"/>
      <c r="I90" s="1262"/>
      <c r="J90" s="1262"/>
      <c r="K90" s="1262"/>
      <c r="L90" s="1262"/>
      <c r="M90" s="1262"/>
      <c r="N90" s="1262"/>
      <c r="O90" s="1262"/>
      <c r="P90" s="1262"/>
      <c r="Q90" s="70"/>
    </row>
    <row r="91" spans="2:17" ht="15.95" customHeight="1">
      <c r="B91" s="6">
        <v>1</v>
      </c>
      <c r="C91" s="1290" t="s">
        <v>199</v>
      </c>
      <c r="D91" s="122" t="s">
        <v>2416</v>
      </c>
      <c r="E91" s="48" t="s">
        <v>266</v>
      </c>
      <c r="F91" s="48" t="s">
        <v>19</v>
      </c>
      <c r="G91" s="48" t="s">
        <v>865</v>
      </c>
      <c r="H91" s="93">
        <v>823000</v>
      </c>
      <c r="I91" s="28">
        <v>250</v>
      </c>
      <c r="J91" s="5">
        <v>1</v>
      </c>
      <c r="K91" s="5" t="s">
        <v>51</v>
      </c>
      <c r="L91" s="5" t="s">
        <v>19</v>
      </c>
      <c r="M91" s="5" t="s">
        <v>51</v>
      </c>
      <c r="N91" s="5" t="s">
        <v>161</v>
      </c>
      <c r="O91" s="5" t="s">
        <v>189</v>
      </c>
      <c r="P91" s="48" t="s">
        <v>190</v>
      </c>
      <c r="Q91" s="72" t="s">
        <v>403</v>
      </c>
    </row>
    <row r="92" spans="2:17" ht="15.95" customHeight="1">
      <c r="B92" s="6">
        <v>2</v>
      </c>
      <c r="C92" s="1290"/>
      <c r="D92" s="122" t="s">
        <v>188</v>
      </c>
      <c r="E92" s="48" t="s">
        <v>266</v>
      </c>
      <c r="F92" s="48" t="s">
        <v>19</v>
      </c>
      <c r="G92" s="48">
        <v>2004</v>
      </c>
      <c r="H92" s="199">
        <v>2100</v>
      </c>
      <c r="I92" s="21">
        <v>100</v>
      </c>
      <c r="J92" s="5">
        <v>1</v>
      </c>
      <c r="K92" s="5" t="s">
        <v>51</v>
      </c>
      <c r="L92" s="5" t="s">
        <v>51</v>
      </c>
      <c r="M92" s="5" t="s">
        <v>51</v>
      </c>
      <c r="N92" s="5" t="s">
        <v>191</v>
      </c>
      <c r="O92" s="48" t="s">
        <v>14</v>
      </c>
      <c r="P92" s="48" t="s">
        <v>190</v>
      </c>
      <c r="Q92" s="72" t="s">
        <v>14</v>
      </c>
    </row>
    <row r="93" spans="2:17" ht="15" customHeight="1">
      <c r="B93" s="1255"/>
      <c r="C93" s="1256"/>
      <c r="D93" s="1256"/>
      <c r="E93" s="1257"/>
      <c r="F93" s="1266" t="s">
        <v>823</v>
      </c>
      <c r="G93" s="1266"/>
      <c r="H93" s="43">
        <f>SUM(H91:H92)</f>
        <v>825100</v>
      </c>
      <c r="I93" s="1254"/>
      <c r="J93" s="1254"/>
      <c r="K93" s="1254"/>
      <c r="L93" s="1254"/>
      <c r="M93" s="1254"/>
      <c r="N93" s="1254"/>
      <c r="O93" s="1254"/>
      <c r="P93" s="1254"/>
      <c r="Q93" s="1254"/>
    </row>
    <row r="94" spans="2:17" ht="15.95" customHeight="1">
      <c r="B94" s="1262" t="s">
        <v>1009</v>
      </c>
      <c r="C94" s="1262"/>
      <c r="D94" s="1262"/>
      <c r="E94" s="1262"/>
      <c r="F94" s="1262"/>
      <c r="G94" s="1262"/>
      <c r="H94" s="1262"/>
      <c r="I94" s="1262"/>
      <c r="J94" s="1262"/>
      <c r="K94" s="1262"/>
      <c r="L94" s="1262"/>
      <c r="M94" s="1262"/>
      <c r="N94" s="1262"/>
      <c r="O94" s="1262"/>
      <c r="P94" s="1262"/>
      <c r="Q94" s="70"/>
    </row>
    <row r="95" spans="2:17" ht="30" customHeight="1">
      <c r="B95" s="9">
        <v>1</v>
      </c>
      <c r="C95" s="49" t="s">
        <v>956</v>
      </c>
      <c r="D95" s="122" t="s">
        <v>2416</v>
      </c>
      <c r="E95" s="48" t="s">
        <v>266</v>
      </c>
      <c r="F95" s="48" t="s">
        <v>19</v>
      </c>
      <c r="G95" s="48" t="s">
        <v>1995</v>
      </c>
      <c r="H95" s="199">
        <v>810000</v>
      </c>
      <c r="I95" s="21">
        <v>121</v>
      </c>
      <c r="J95" s="5">
        <v>1</v>
      </c>
      <c r="K95" s="5" t="s">
        <v>51</v>
      </c>
      <c r="L95" s="5" t="s">
        <v>51</v>
      </c>
      <c r="M95" s="5" t="s">
        <v>51</v>
      </c>
      <c r="N95" s="5" t="s">
        <v>200</v>
      </c>
      <c r="O95" s="5" t="s">
        <v>48</v>
      </c>
      <c r="P95" s="48" t="s">
        <v>201</v>
      </c>
      <c r="Q95" s="72" t="s">
        <v>402</v>
      </c>
    </row>
    <row r="96" spans="2:17" ht="15" customHeight="1">
      <c r="B96" s="1255"/>
      <c r="C96" s="1256"/>
      <c r="D96" s="1256"/>
      <c r="E96" s="1257"/>
      <c r="F96" s="1266" t="s">
        <v>823</v>
      </c>
      <c r="G96" s="1266"/>
      <c r="H96" s="43">
        <f>SUM(H95)</f>
        <v>810000</v>
      </c>
      <c r="I96" s="1254"/>
      <c r="J96" s="1254"/>
      <c r="K96" s="1254"/>
      <c r="L96" s="1254"/>
      <c r="M96" s="1254"/>
      <c r="N96" s="1254"/>
      <c r="O96" s="1254"/>
      <c r="P96" s="1254"/>
      <c r="Q96" s="1254"/>
    </row>
    <row r="97" spans="2:17" ht="15.95" customHeight="1">
      <c r="B97" s="1262" t="s">
        <v>4793</v>
      </c>
      <c r="C97" s="1262"/>
      <c r="D97" s="1262"/>
      <c r="E97" s="1262"/>
      <c r="F97" s="1262"/>
      <c r="G97" s="1262"/>
      <c r="H97" s="1262"/>
      <c r="I97" s="1262"/>
      <c r="J97" s="1262"/>
      <c r="K97" s="1262"/>
      <c r="L97" s="1262"/>
      <c r="M97" s="1262"/>
      <c r="N97" s="1262"/>
      <c r="O97" s="1262"/>
      <c r="P97" s="1262"/>
      <c r="Q97" s="70"/>
    </row>
    <row r="98" spans="2:17" ht="57" customHeight="1">
      <c r="B98" s="6">
        <v>1</v>
      </c>
      <c r="C98" s="1290" t="s">
        <v>208</v>
      </c>
      <c r="D98" s="122" t="s">
        <v>2856</v>
      </c>
      <c r="E98" s="48" t="s">
        <v>1992</v>
      </c>
      <c r="F98" s="48" t="s">
        <v>19</v>
      </c>
      <c r="G98" s="48">
        <v>2008</v>
      </c>
      <c r="H98" s="199">
        <v>2168400</v>
      </c>
      <c r="I98" s="21">
        <v>834</v>
      </c>
      <c r="J98" s="5">
        <v>2</v>
      </c>
      <c r="K98" s="5" t="s">
        <v>51</v>
      </c>
      <c r="L98" s="5" t="s">
        <v>19</v>
      </c>
      <c r="M98" s="5" t="s">
        <v>51</v>
      </c>
      <c r="N98" s="5" t="s">
        <v>210</v>
      </c>
      <c r="O98" s="5" t="s">
        <v>181</v>
      </c>
      <c r="P98" s="48" t="s">
        <v>211</v>
      </c>
      <c r="Q98" s="72" t="s">
        <v>590</v>
      </c>
    </row>
    <row r="99" spans="2:17" ht="30" customHeight="1">
      <c r="B99" s="6">
        <v>2</v>
      </c>
      <c r="C99" s="1290"/>
      <c r="D99" s="122" t="s">
        <v>2417</v>
      </c>
      <c r="E99" s="48" t="s">
        <v>922</v>
      </c>
      <c r="F99" s="48" t="s">
        <v>19</v>
      </c>
      <c r="G99" s="48">
        <v>2014</v>
      </c>
      <c r="H99" s="199">
        <v>265000</v>
      </c>
      <c r="I99" s="21">
        <v>102</v>
      </c>
      <c r="J99" s="5">
        <v>1</v>
      </c>
      <c r="K99" s="5" t="s">
        <v>51</v>
      </c>
      <c r="L99" s="5" t="s">
        <v>51</v>
      </c>
      <c r="M99" s="5" t="s">
        <v>51</v>
      </c>
      <c r="N99" s="5" t="s">
        <v>210</v>
      </c>
      <c r="O99" s="5" t="s">
        <v>181</v>
      </c>
      <c r="P99" s="48" t="s">
        <v>211</v>
      </c>
      <c r="Q99" s="72" t="s">
        <v>591</v>
      </c>
    </row>
    <row r="100" spans="2:17" ht="15" customHeight="1">
      <c r="B100" s="1255"/>
      <c r="C100" s="1256"/>
      <c r="D100" s="1256"/>
      <c r="E100" s="1257"/>
      <c r="F100" s="1266" t="s">
        <v>823</v>
      </c>
      <c r="G100" s="1266"/>
      <c r="H100" s="43">
        <f>SUM(H98:H99)</f>
        <v>2433400</v>
      </c>
      <c r="I100" s="1254"/>
      <c r="J100" s="1254"/>
      <c r="K100" s="1254"/>
      <c r="L100" s="1254"/>
      <c r="M100" s="1254"/>
      <c r="N100" s="1254"/>
      <c r="O100" s="1254"/>
      <c r="P100" s="1254"/>
      <c r="Q100" s="1254"/>
    </row>
    <row r="101" spans="2:17" ht="15.95" customHeight="1">
      <c r="B101" s="1262" t="s">
        <v>1062</v>
      </c>
      <c r="C101" s="1262"/>
      <c r="D101" s="1262"/>
      <c r="E101" s="1262"/>
      <c r="F101" s="1262"/>
      <c r="G101" s="1262"/>
      <c r="H101" s="1262"/>
      <c r="I101" s="1262"/>
      <c r="J101" s="1262"/>
      <c r="K101" s="1262"/>
      <c r="L101" s="1262"/>
      <c r="M101" s="1262"/>
      <c r="N101" s="1262"/>
      <c r="O101" s="1262"/>
      <c r="P101" s="1262"/>
      <c r="Q101" s="70"/>
    </row>
    <row r="102" spans="2:17" ht="30" customHeight="1">
      <c r="B102" s="9">
        <v>1</v>
      </c>
      <c r="C102" s="48" t="s">
        <v>242</v>
      </c>
      <c r="D102" s="122" t="s">
        <v>2416</v>
      </c>
      <c r="E102" s="48" t="s">
        <v>923</v>
      </c>
      <c r="F102" s="48" t="s">
        <v>19</v>
      </c>
      <c r="G102" s="48">
        <v>2011</v>
      </c>
      <c r="H102" s="199">
        <v>1482000</v>
      </c>
      <c r="I102" s="21">
        <v>570</v>
      </c>
      <c r="J102" s="5">
        <v>2</v>
      </c>
      <c r="K102" s="5" t="s">
        <v>51</v>
      </c>
      <c r="L102" s="5" t="s">
        <v>19</v>
      </c>
      <c r="M102" s="5" t="s">
        <v>51</v>
      </c>
      <c r="N102" s="5" t="s">
        <v>145</v>
      </c>
      <c r="O102" s="5" t="s">
        <v>181</v>
      </c>
      <c r="P102" s="48" t="s">
        <v>277</v>
      </c>
      <c r="Q102" s="72" t="s">
        <v>401</v>
      </c>
    </row>
    <row r="103" spans="2:17" ht="15" customHeight="1">
      <c r="B103" s="1255"/>
      <c r="C103" s="1256"/>
      <c r="D103" s="1256"/>
      <c r="E103" s="1257"/>
      <c r="F103" s="1266" t="s">
        <v>823</v>
      </c>
      <c r="G103" s="1266"/>
      <c r="H103" s="43">
        <f>SUM(H102)</f>
        <v>1482000</v>
      </c>
      <c r="I103" s="1254"/>
      <c r="J103" s="1254"/>
      <c r="K103" s="1254"/>
      <c r="L103" s="1254"/>
      <c r="M103" s="1254"/>
      <c r="N103" s="1254"/>
      <c r="O103" s="1254"/>
      <c r="P103" s="1254"/>
      <c r="Q103" s="1254"/>
    </row>
    <row r="104" spans="2:17" ht="15.95" customHeight="1">
      <c r="B104" s="1262" t="s">
        <v>1012</v>
      </c>
      <c r="C104" s="1262"/>
      <c r="D104" s="1262"/>
      <c r="E104" s="1262"/>
      <c r="F104" s="1262"/>
      <c r="G104" s="1262"/>
      <c r="H104" s="1262"/>
      <c r="I104" s="1262"/>
      <c r="J104" s="1262"/>
      <c r="K104" s="1262"/>
      <c r="L104" s="1262"/>
      <c r="M104" s="1262"/>
      <c r="N104" s="1262"/>
      <c r="O104" s="1262"/>
      <c r="P104" s="1262"/>
      <c r="Q104" s="70"/>
    </row>
    <row r="105" spans="2:17" s="39" customFormat="1" ht="15.95" customHeight="1">
      <c r="B105" s="6">
        <v>1</v>
      </c>
      <c r="C105" s="1253" t="s">
        <v>264</v>
      </c>
      <c r="D105" s="122" t="s">
        <v>265</v>
      </c>
      <c r="E105" s="48" t="s">
        <v>266</v>
      </c>
      <c r="F105" s="48" t="s">
        <v>19</v>
      </c>
      <c r="G105" s="48">
        <v>1998</v>
      </c>
      <c r="H105" s="199">
        <v>1200000</v>
      </c>
      <c r="I105" s="21">
        <v>274</v>
      </c>
      <c r="J105" s="5">
        <v>1</v>
      </c>
      <c r="K105" s="5" t="s">
        <v>51</v>
      </c>
      <c r="L105" s="5" t="s">
        <v>51</v>
      </c>
      <c r="M105" s="5" t="s">
        <v>51</v>
      </c>
      <c r="N105" s="5" t="s">
        <v>145</v>
      </c>
      <c r="O105" s="5" t="s">
        <v>48</v>
      </c>
      <c r="P105" s="48" t="s">
        <v>267</v>
      </c>
      <c r="Q105" s="72" t="s">
        <v>399</v>
      </c>
    </row>
    <row r="106" spans="2:17" s="39" customFormat="1" ht="15.95" customHeight="1">
      <c r="B106" s="6">
        <v>2</v>
      </c>
      <c r="C106" s="1253"/>
      <c r="D106" s="122" t="s">
        <v>188</v>
      </c>
      <c r="E106" s="48" t="s">
        <v>266</v>
      </c>
      <c r="F106" s="48" t="s">
        <v>19</v>
      </c>
      <c r="G106" s="48">
        <v>2010</v>
      </c>
      <c r="H106" s="199">
        <v>5000</v>
      </c>
      <c r="I106" s="21">
        <v>64</v>
      </c>
      <c r="J106" s="5">
        <v>1</v>
      </c>
      <c r="K106" s="5" t="s">
        <v>51</v>
      </c>
      <c r="L106" s="5" t="s">
        <v>51</v>
      </c>
      <c r="M106" s="5" t="s">
        <v>51</v>
      </c>
      <c r="N106" s="5" t="s">
        <v>268</v>
      </c>
      <c r="O106" s="48" t="s">
        <v>14</v>
      </c>
      <c r="P106" s="48" t="s">
        <v>267</v>
      </c>
      <c r="Q106" s="74" t="s">
        <v>14</v>
      </c>
    </row>
    <row r="107" spans="2:17" s="39" customFormat="1" ht="15" customHeight="1">
      <c r="B107" s="1255"/>
      <c r="C107" s="1256"/>
      <c r="D107" s="1256"/>
      <c r="E107" s="1257"/>
      <c r="F107" s="1266" t="s">
        <v>823</v>
      </c>
      <c r="G107" s="1266"/>
      <c r="H107" s="43">
        <f>SUM(H105:H106)</f>
        <v>1205000</v>
      </c>
      <c r="I107" s="1254"/>
      <c r="J107" s="1254"/>
      <c r="K107" s="1254"/>
      <c r="L107" s="1254"/>
      <c r="M107" s="1254"/>
      <c r="N107" s="1254"/>
      <c r="O107" s="1254"/>
      <c r="P107" s="1254"/>
      <c r="Q107" s="1254"/>
    </row>
    <row r="108" spans="2:17" s="39" customFormat="1" ht="15.95" customHeight="1">
      <c r="B108" s="1262" t="s">
        <v>278</v>
      </c>
      <c r="C108" s="1262"/>
      <c r="D108" s="1262"/>
      <c r="E108" s="1262"/>
      <c r="F108" s="1262"/>
      <c r="G108" s="1262"/>
      <c r="H108" s="1262"/>
      <c r="I108" s="1262"/>
      <c r="J108" s="1262"/>
      <c r="K108" s="1262"/>
      <c r="L108" s="1262"/>
      <c r="M108" s="1262"/>
      <c r="N108" s="1262"/>
      <c r="O108" s="1262"/>
      <c r="P108" s="1262"/>
      <c r="Q108" s="70"/>
    </row>
    <row r="109" spans="2:17" ht="45" customHeight="1">
      <c r="B109" s="9">
        <v>1</v>
      </c>
      <c r="C109" s="30" t="s">
        <v>95</v>
      </c>
      <c r="D109" s="202" t="s">
        <v>2857</v>
      </c>
      <c r="E109" s="202" t="s">
        <v>2389</v>
      </c>
      <c r="F109" s="30" t="s">
        <v>19</v>
      </c>
      <c r="G109" s="30" t="s">
        <v>14</v>
      </c>
      <c r="H109" s="31" t="s">
        <v>14</v>
      </c>
      <c r="I109" s="41">
        <v>359.01</v>
      </c>
      <c r="J109" s="30" t="s">
        <v>14</v>
      </c>
      <c r="K109" s="30" t="s">
        <v>14</v>
      </c>
      <c r="L109" s="30" t="s">
        <v>14</v>
      </c>
      <c r="M109" s="30" t="s">
        <v>51</v>
      </c>
      <c r="N109" s="30" t="s">
        <v>14</v>
      </c>
      <c r="O109" s="30" t="s">
        <v>14</v>
      </c>
      <c r="P109" s="30" t="s">
        <v>14</v>
      </c>
      <c r="Q109" s="75" t="s">
        <v>281</v>
      </c>
    </row>
    <row r="110" spans="2:17" s="39" customFormat="1" ht="15" customHeight="1">
      <c r="B110" s="1255"/>
      <c r="C110" s="1256"/>
      <c r="D110" s="1256"/>
      <c r="E110" s="1257"/>
      <c r="F110" s="1266" t="s">
        <v>823</v>
      </c>
      <c r="G110" s="1266"/>
      <c r="H110" s="52" t="s">
        <v>14</v>
      </c>
      <c r="I110" s="1254"/>
      <c r="J110" s="1254"/>
      <c r="K110" s="1254"/>
      <c r="L110" s="1254"/>
      <c r="M110" s="1254"/>
      <c r="N110" s="1254"/>
      <c r="O110" s="1254"/>
      <c r="P110" s="1254"/>
      <c r="Q110" s="1254"/>
    </row>
    <row r="111" spans="2:17" s="39" customFormat="1" ht="15.95" customHeight="1">
      <c r="B111" s="1262" t="s">
        <v>293</v>
      </c>
      <c r="C111" s="1262"/>
      <c r="D111" s="1262"/>
      <c r="E111" s="1262"/>
      <c r="F111" s="1262"/>
      <c r="G111" s="1262"/>
      <c r="H111" s="1262"/>
      <c r="I111" s="1262"/>
      <c r="J111" s="1262"/>
      <c r="K111" s="1262"/>
      <c r="L111" s="1262"/>
      <c r="M111" s="1262"/>
      <c r="N111" s="1262"/>
      <c r="O111" s="1262"/>
      <c r="P111" s="1262"/>
      <c r="Q111" s="70"/>
    </row>
    <row r="112" spans="2:17" ht="30" customHeight="1">
      <c r="B112" s="6">
        <v>1</v>
      </c>
      <c r="C112" s="1253" t="s">
        <v>284</v>
      </c>
      <c r="D112" s="122" t="s">
        <v>2418</v>
      </c>
      <c r="E112" s="48" t="s">
        <v>287</v>
      </c>
      <c r="F112" s="48" t="s">
        <v>19</v>
      </c>
      <c r="G112" s="48">
        <v>1980</v>
      </c>
      <c r="H112" s="199">
        <v>1065600</v>
      </c>
      <c r="I112" s="21">
        <v>296</v>
      </c>
      <c r="J112" s="48">
        <v>2</v>
      </c>
      <c r="K112" s="5" t="s">
        <v>19</v>
      </c>
      <c r="L112" s="5" t="s">
        <v>19</v>
      </c>
      <c r="M112" s="5" t="s">
        <v>51</v>
      </c>
      <c r="N112" s="5" t="s">
        <v>47</v>
      </c>
      <c r="O112" s="5" t="s">
        <v>70</v>
      </c>
      <c r="P112" s="48" t="s">
        <v>1033</v>
      </c>
      <c r="Q112" s="72" t="s">
        <v>400</v>
      </c>
    </row>
    <row r="113" spans="2:17" ht="30" customHeight="1">
      <c r="B113" s="6">
        <v>2</v>
      </c>
      <c r="C113" s="1253"/>
      <c r="D113" s="122" t="s">
        <v>288</v>
      </c>
      <c r="E113" s="48" t="s">
        <v>289</v>
      </c>
      <c r="F113" s="48" t="s">
        <v>19</v>
      </c>
      <c r="G113" s="48">
        <v>1980</v>
      </c>
      <c r="H113" s="199">
        <v>124800</v>
      </c>
      <c r="I113" s="21">
        <v>48</v>
      </c>
      <c r="J113" s="5">
        <v>1</v>
      </c>
      <c r="K113" s="5" t="s">
        <v>51</v>
      </c>
      <c r="L113" s="5" t="s">
        <v>51</v>
      </c>
      <c r="M113" s="5" t="s">
        <v>51</v>
      </c>
      <c r="N113" s="5" t="s">
        <v>47</v>
      </c>
      <c r="O113" s="5" t="s">
        <v>48</v>
      </c>
      <c r="P113" s="48" t="s">
        <v>1034</v>
      </c>
      <c r="Q113" s="72" t="s">
        <v>290</v>
      </c>
    </row>
    <row r="114" spans="2:17" ht="15" customHeight="1">
      <c r="B114" s="1255"/>
      <c r="C114" s="1256"/>
      <c r="D114" s="1256"/>
      <c r="E114" s="1257"/>
      <c r="F114" s="1266" t="s">
        <v>823</v>
      </c>
      <c r="G114" s="1266"/>
      <c r="H114" s="43">
        <f>SUM(H112:H113)</f>
        <v>1190400</v>
      </c>
      <c r="I114" s="1254"/>
      <c r="J114" s="1254"/>
      <c r="K114" s="1254"/>
      <c r="L114" s="1254"/>
      <c r="M114" s="1254"/>
      <c r="N114" s="1254"/>
      <c r="O114" s="1254"/>
      <c r="P114" s="1254"/>
      <c r="Q114" s="1254"/>
    </row>
    <row r="115" spans="2:17" ht="15.95" customHeight="1">
      <c r="B115" s="1262" t="s">
        <v>294</v>
      </c>
      <c r="C115" s="1262"/>
      <c r="D115" s="1262"/>
      <c r="E115" s="1262"/>
      <c r="F115" s="1262"/>
      <c r="G115" s="1262"/>
      <c r="H115" s="1262"/>
      <c r="I115" s="1262"/>
      <c r="J115" s="1262"/>
      <c r="K115" s="1262"/>
      <c r="L115" s="1262"/>
      <c r="M115" s="1262"/>
      <c r="N115" s="1262"/>
      <c r="O115" s="1262"/>
      <c r="P115" s="1262"/>
      <c r="Q115" s="70"/>
    </row>
    <row r="116" spans="2:17" ht="30" customHeight="1">
      <c r="B116" s="9">
        <v>1</v>
      </c>
      <c r="C116" s="49" t="s">
        <v>295</v>
      </c>
      <c r="D116" s="122" t="s">
        <v>2419</v>
      </c>
      <c r="E116" s="48" t="s">
        <v>296</v>
      </c>
      <c r="F116" s="48" t="s">
        <v>19</v>
      </c>
      <c r="G116" s="48">
        <v>1997</v>
      </c>
      <c r="H116" s="199">
        <v>1066000</v>
      </c>
      <c r="I116" s="21">
        <v>410</v>
      </c>
      <c r="J116" s="5">
        <v>1</v>
      </c>
      <c r="K116" s="5" t="s">
        <v>19</v>
      </c>
      <c r="L116" s="5" t="s">
        <v>19</v>
      </c>
      <c r="M116" s="5" t="s">
        <v>51</v>
      </c>
      <c r="N116" s="5" t="s">
        <v>297</v>
      </c>
      <c r="O116" s="5" t="s">
        <v>48</v>
      </c>
      <c r="P116" s="48" t="s">
        <v>1035</v>
      </c>
      <c r="Q116" s="72" t="s">
        <v>601</v>
      </c>
    </row>
    <row r="117" spans="2:17" ht="15" customHeight="1">
      <c r="B117" s="1255"/>
      <c r="C117" s="1256"/>
      <c r="D117" s="1256"/>
      <c r="E117" s="1257"/>
      <c r="F117" s="1266" t="s">
        <v>823</v>
      </c>
      <c r="G117" s="1266"/>
      <c r="H117" s="43">
        <f>SUM(H116)</f>
        <v>1066000</v>
      </c>
      <c r="I117" s="1254"/>
      <c r="J117" s="1254"/>
      <c r="K117" s="1254"/>
      <c r="L117" s="1254"/>
      <c r="M117" s="1254"/>
      <c r="N117" s="1254"/>
      <c r="O117" s="1254"/>
      <c r="P117" s="1254"/>
      <c r="Q117" s="1254"/>
    </row>
    <row r="118" spans="2:17" ht="15.95" customHeight="1">
      <c r="B118" s="1262" t="s">
        <v>298</v>
      </c>
      <c r="C118" s="1262"/>
      <c r="D118" s="1262"/>
      <c r="E118" s="1262"/>
      <c r="F118" s="1262"/>
      <c r="G118" s="1262"/>
      <c r="H118" s="1262"/>
      <c r="I118" s="1262"/>
      <c r="J118" s="1262"/>
      <c r="K118" s="1262"/>
      <c r="L118" s="1262"/>
      <c r="M118" s="1262"/>
      <c r="N118" s="1262"/>
      <c r="O118" s="1262"/>
      <c r="P118" s="1262"/>
      <c r="Q118" s="70"/>
    </row>
    <row r="119" spans="2:17" ht="45" customHeight="1">
      <c r="B119" s="6">
        <v>1</v>
      </c>
      <c r="C119" s="563" t="s">
        <v>307</v>
      </c>
      <c r="D119" s="122" t="s">
        <v>300</v>
      </c>
      <c r="E119" s="48" t="s">
        <v>925</v>
      </c>
      <c r="F119" s="48" t="s">
        <v>19</v>
      </c>
      <c r="G119" s="48">
        <v>1962</v>
      </c>
      <c r="H119" s="199">
        <v>1864200</v>
      </c>
      <c r="I119" s="21">
        <v>717</v>
      </c>
      <c r="J119" s="48">
        <v>1</v>
      </c>
      <c r="K119" s="5" t="s">
        <v>19</v>
      </c>
      <c r="L119" s="5" t="s">
        <v>19</v>
      </c>
      <c r="M119" s="5" t="s">
        <v>51</v>
      </c>
      <c r="N119" s="5" t="s">
        <v>301</v>
      </c>
      <c r="O119" s="48" t="s">
        <v>1030</v>
      </c>
      <c r="P119" s="48" t="s">
        <v>311</v>
      </c>
      <c r="Q119" s="72" t="s">
        <v>592</v>
      </c>
    </row>
    <row r="120" spans="2:17" ht="15" customHeight="1">
      <c r="B120" s="1255"/>
      <c r="C120" s="1256"/>
      <c r="D120" s="1256"/>
      <c r="E120" s="1257"/>
      <c r="F120" s="1266" t="s">
        <v>823</v>
      </c>
      <c r="G120" s="1266"/>
      <c r="H120" s="43">
        <f>SUM(H119)</f>
        <v>1864200</v>
      </c>
      <c r="I120" s="1254"/>
      <c r="J120" s="1254"/>
      <c r="K120" s="1254"/>
      <c r="L120" s="1254"/>
      <c r="M120" s="1254"/>
      <c r="N120" s="1254"/>
      <c r="O120" s="1254"/>
      <c r="P120" s="1254"/>
      <c r="Q120" s="1254"/>
    </row>
    <row r="121" spans="2:17" ht="15.95" customHeight="1">
      <c r="B121" s="1262" t="s">
        <v>305</v>
      </c>
      <c r="C121" s="1262"/>
      <c r="D121" s="1262"/>
      <c r="E121" s="1262"/>
      <c r="F121" s="1262"/>
      <c r="G121" s="1262"/>
      <c r="H121" s="1262"/>
      <c r="I121" s="1262"/>
      <c r="J121" s="1262"/>
      <c r="K121" s="1262"/>
      <c r="L121" s="1262"/>
      <c r="M121" s="1262"/>
      <c r="N121" s="1262"/>
      <c r="O121" s="1262"/>
      <c r="P121" s="1262"/>
      <c r="Q121" s="70"/>
    </row>
    <row r="122" spans="2:17" ht="30" customHeight="1">
      <c r="B122" s="6">
        <v>1</v>
      </c>
      <c r="C122" s="1322" t="s">
        <v>306</v>
      </c>
      <c r="D122" s="122" t="s">
        <v>300</v>
      </c>
      <c r="E122" s="48" t="s">
        <v>925</v>
      </c>
      <c r="F122" s="48" t="s">
        <v>19</v>
      </c>
      <c r="G122" s="48">
        <v>1967</v>
      </c>
      <c r="H122" s="199">
        <v>12279800</v>
      </c>
      <c r="I122" s="21">
        <v>4723</v>
      </c>
      <c r="J122" s="5">
        <v>2</v>
      </c>
      <c r="K122" s="5" t="s">
        <v>19</v>
      </c>
      <c r="L122" s="5" t="s">
        <v>19</v>
      </c>
      <c r="M122" s="48" t="s">
        <v>1913</v>
      </c>
      <c r="N122" s="5" t="s">
        <v>210</v>
      </c>
      <c r="O122" s="5" t="s">
        <v>48</v>
      </c>
      <c r="P122" s="48" t="s">
        <v>310</v>
      </c>
      <c r="Q122" s="72" t="s">
        <v>576</v>
      </c>
    </row>
    <row r="123" spans="2:17" ht="15.95" customHeight="1">
      <c r="B123" s="9">
        <v>2</v>
      </c>
      <c r="C123" s="1322"/>
      <c r="D123" s="122" t="s">
        <v>308</v>
      </c>
      <c r="E123" s="48" t="s">
        <v>921</v>
      </c>
      <c r="F123" s="48" t="s">
        <v>19</v>
      </c>
      <c r="G123" s="48" t="s">
        <v>14</v>
      </c>
      <c r="H123" s="199" t="s">
        <v>14</v>
      </c>
      <c r="I123" s="21">
        <v>3073</v>
      </c>
      <c r="J123" s="48" t="s">
        <v>14</v>
      </c>
      <c r="K123" s="48" t="s">
        <v>14</v>
      </c>
      <c r="L123" s="48" t="s">
        <v>14</v>
      </c>
      <c r="M123" s="48" t="s">
        <v>14</v>
      </c>
      <c r="N123" s="48" t="s">
        <v>14</v>
      </c>
      <c r="O123" s="48" t="s">
        <v>14</v>
      </c>
      <c r="P123" s="48" t="s">
        <v>14</v>
      </c>
      <c r="Q123" s="74" t="s">
        <v>14</v>
      </c>
    </row>
    <row r="124" spans="2:17" ht="15.95" customHeight="1">
      <c r="B124" s="6">
        <v>3</v>
      </c>
      <c r="C124" s="1322"/>
      <c r="D124" s="122" t="s">
        <v>135</v>
      </c>
      <c r="E124" s="48" t="s">
        <v>924</v>
      </c>
      <c r="F124" s="48" t="s">
        <v>19</v>
      </c>
      <c r="G124" s="48" t="s">
        <v>14</v>
      </c>
      <c r="H124" s="199" t="s">
        <v>14</v>
      </c>
      <c r="I124" s="21">
        <v>42</v>
      </c>
      <c r="J124" s="48" t="s">
        <v>14</v>
      </c>
      <c r="K124" s="48" t="s">
        <v>14</v>
      </c>
      <c r="L124" s="48" t="s">
        <v>14</v>
      </c>
      <c r="M124" s="48" t="s">
        <v>14</v>
      </c>
      <c r="N124" s="48" t="s">
        <v>14</v>
      </c>
      <c r="O124" s="48" t="s">
        <v>14</v>
      </c>
      <c r="P124" s="48" t="s">
        <v>14</v>
      </c>
      <c r="Q124" s="74" t="s">
        <v>14</v>
      </c>
    </row>
    <row r="125" spans="2:17" ht="15.95" customHeight="1">
      <c r="B125" s="6">
        <v>4</v>
      </c>
      <c r="C125" s="1322"/>
      <c r="D125" s="122" t="s">
        <v>309</v>
      </c>
      <c r="E125" s="48" t="s">
        <v>926</v>
      </c>
      <c r="F125" s="48" t="s">
        <v>19</v>
      </c>
      <c r="G125" s="55" t="s">
        <v>14</v>
      </c>
      <c r="H125" s="199" t="s">
        <v>14</v>
      </c>
      <c r="I125" s="21">
        <v>13</v>
      </c>
      <c r="J125" s="48" t="s">
        <v>14</v>
      </c>
      <c r="K125" s="48" t="s">
        <v>14</v>
      </c>
      <c r="L125" s="48" t="s">
        <v>14</v>
      </c>
      <c r="M125" s="48" t="s">
        <v>14</v>
      </c>
      <c r="N125" s="48" t="s">
        <v>14</v>
      </c>
      <c r="O125" s="48" t="s">
        <v>14</v>
      </c>
      <c r="P125" s="48" t="s">
        <v>14</v>
      </c>
      <c r="Q125" s="74" t="s">
        <v>14</v>
      </c>
    </row>
    <row r="126" spans="2:17" ht="15" customHeight="1">
      <c r="B126" s="1255"/>
      <c r="C126" s="1256"/>
      <c r="D126" s="1256"/>
      <c r="E126" s="1257"/>
      <c r="F126" s="1266" t="s">
        <v>823</v>
      </c>
      <c r="G126" s="1266"/>
      <c r="H126" s="43">
        <f>SUM(H122:H125)</f>
        <v>12279800</v>
      </c>
      <c r="I126" s="1254"/>
      <c r="J126" s="1254"/>
      <c r="K126" s="1254"/>
      <c r="L126" s="1254"/>
      <c r="M126" s="1254"/>
      <c r="N126" s="1254"/>
      <c r="O126" s="1254"/>
      <c r="P126" s="1254"/>
      <c r="Q126" s="1254"/>
    </row>
    <row r="127" spans="2:17" ht="15.95" customHeight="1">
      <c r="B127" s="1262" t="s">
        <v>346</v>
      </c>
      <c r="C127" s="1262"/>
      <c r="D127" s="1262"/>
      <c r="E127" s="1262"/>
      <c r="F127" s="1262"/>
      <c r="G127" s="1262"/>
      <c r="H127" s="1262"/>
      <c r="I127" s="1262"/>
      <c r="J127" s="1262"/>
      <c r="K127" s="1262"/>
      <c r="L127" s="1262"/>
      <c r="M127" s="1262"/>
      <c r="N127" s="1262"/>
      <c r="O127" s="1262"/>
      <c r="P127" s="1262"/>
      <c r="Q127" s="70"/>
    </row>
    <row r="128" spans="2:17" ht="30" customHeight="1">
      <c r="B128" s="9">
        <v>1</v>
      </c>
      <c r="C128" s="1290" t="s">
        <v>320</v>
      </c>
      <c r="D128" s="122" t="s">
        <v>300</v>
      </c>
      <c r="E128" s="48" t="s">
        <v>296</v>
      </c>
      <c r="F128" s="48" t="s">
        <v>19</v>
      </c>
      <c r="G128" s="48">
        <v>1972</v>
      </c>
      <c r="H128" s="199">
        <v>1905800</v>
      </c>
      <c r="I128" s="21">
        <v>733</v>
      </c>
      <c r="J128" s="5">
        <v>2</v>
      </c>
      <c r="K128" s="5" t="s">
        <v>19</v>
      </c>
      <c r="L128" s="5" t="s">
        <v>19</v>
      </c>
      <c r="M128" s="5" t="s">
        <v>19</v>
      </c>
      <c r="N128" s="5" t="s">
        <v>210</v>
      </c>
      <c r="O128" s="5" t="s">
        <v>324</v>
      </c>
      <c r="P128" s="48" t="s">
        <v>1036</v>
      </c>
      <c r="Q128" s="72" t="s">
        <v>814</v>
      </c>
    </row>
    <row r="129" spans="2:17" ht="15.95" customHeight="1">
      <c r="B129" s="6">
        <v>2</v>
      </c>
      <c r="C129" s="1290"/>
      <c r="D129" s="122" t="s">
        <v>308</v>
      </c>
      <c r="E129" s="48" t="s">
        <v>921</v>
      </c>
      <c r="F129" s="48" t="s">
        <v>19</v>
      </c>
      <c r="G129" s="48" t="s">
        <v>14</v>
      </c>
      <c r="H129" s="199" t="s">
        <v>14</v>
      </c>
      <c r="I129" s="21" t="s">
        <v>14</v>
      </c>
      <c r="J129" s="48" t="s">
        <v>14</v>
      </c>
      <c r="K129" s="48" t="s">
        <v>51</v>
      </c>
      <c r="L129" s="48" t="s">
        <v>51</v>
      </c>
      <c r="M129" s="48" t="s">
        <v>51</v>
      </c>
      <c r="N129" s="48" t="s">
        <v>817</v>
      </c>
      <c r="O129" s="48" t="s">
        <v>14</v>
      </c>
      <c r="P129" s="48" t="s">
        <v>14</v>
      </c>
      <c r="Q129" s="72" t="s">
        <v>813</v>
      </c>
    </row>
    <row r="130" spans="2:17" ht="30" customHeight="1">
      <c r="B130" s="6">
        <v>3</v>
      </c>
      <c r="C130" s="1290"/>
      <c r="D130" s="122" t="s">
        <v>135</v>
      </c>
      <c r="E130" s="48" t="s">
        <v>924</v>
      </c>
      <c r="F130" s="48" t="s">
        <v>19</v>
      </c>
      <c r="G130" s="48" t="s">
        <v>14</v>
      </c>
      <c r="H130" s="199" t="s">
        <v>14</v>
      </c>
      <c r="I130" s="21">
        <v>250</v>
      </c>
      <c r="J130" s="48" t="s">
        <v>14</v>
      </c>
      <c r="K130" s="48" t="s">
        <v>51</v>
      </c>
      <c r="L130" s="48" t="s">
        <v>51</v>
      </c>
      <c r="M130" s="48" t="s">
        <v>51</v>
      </c>
      <c r="N130" s="48" t="s">
        <v>1084</v>
      </c>
      <c r="O130" s="48" t="s">
        <v>14</v>
      </c>
      <c r="P130" s="48" t="s">
        <v>820</v>
      </c>
      <c r="Q130" s="72" t="s">
        <v>815</v>
      </c>
    </row>
    <row r="131" spans="2:17" ht="15.95" customHeight="1">
      <c r="B131" s="9">
        <v>4</v>
      </c>
      <c r="C131" s="1290"/>
      <c r="D131" s="122" t="s">
        <v>309</v>
      </c>
      <c r="E131" s="48" t="s">
        <v>927</v>
      </c>
      <c r="F131" s="48" t="s">
        <v>19</v>
      </c>
      <c r="G131" s="48" t="s">
        <v>14</v>
      </c>
      <c r="H131" s="199">
        <v>10000</v>
      </c>
      <c r="I131" s="21">
        <v>6</v>
      </c>
      <c r="J131" s="48" t="s">
        <v>14</v>
      </c>
      <c r="K131" s="48" t="s">
        <v>51</v>
      </c>
      <c r="L131" s="48" t="s">
        <v>51</v>
      </c>
      <c r="M131" s="48" t="s">
        <v>51</v>
      </c>
      <c r="N131" s="48" t="s">
        <v>818</v>
      </c>
      <c r="O131" s="48" t="s">
        <v>14</v>
      </c>
      <c r="P131" s="48" t="s">
        <v>819</v>
      </c>
      <c r="Q131" s="72" t="s">
        <v>816</v>
      </c>
    </row>
    <row r="132" spans="2:17" ht="15" customHeight="1">
      <c r="B132" s="1255"/>
      <c r="C132" s="1256"/>
      <c r="D132" s="1256"/>
      <c r="E132" s="1257"/>
      <c r="F132" s="1266" t="s">
        <v>823</v>
      </c>
      <c r="G132" s="1266"/>
      <c r="H132" s="43">
        <f>SUM(H128:H131)</f>
        <v>1915800</v>
      </c>
      <c r="I132" s="1254"/>
      <c r="J132" s="1254"/>
      <c r="K132" s="1254"/>
      <c r="L132" s="1254"/>
      <c r="M132" s="1254"/>
      <c r="N132" s="1254"/>
      <c r="O132" s="1254"/>
      <c r="P132" s="1254"/>
      <c r="Q132" s="1254"/>
    </row>
    <row r="133" spans="2:17" ht="15.95" customHeight="1">
      <c r="B133" s="1262" t="s">
        <v>312</v>
      </c>
      <c r="C133" s="1262"/>
      <c r="D133" s="1262"/>
      <c r="E133" s="1262"/>
      <c r="F133" s="1262"/>
      <c r="G133" s="1262"/>
      <c r="H133" s="1262"/>
      <c r="I133" s="1262"/>
      <c r="J133" s="1262"/>
      <c r="K133" s="1262"/>
      <c r="L133" s="1262"/>
      <c r="M133" s="1262"/>
      <c r="N133" s="1262"/>
      <c r="O133" s="1262"/>
      <c r="P133" s="1262"/>
      <c r="Q133" s="70"/>
    </row>
    <row r="134" spans="2:17" ht="15.95" customHeight="1">
      <c r="B134" s="6">
        <v>1</v>
      </c>
      <c r="C134" s="1290" t="s">
        <v>325</v>
      </c>
      <c r="D134" s="122" t="s">
        <v>300</v>
      </c>
      <c r="E134" s="48" t="s">
        <v>296</v>
      </c>
      <c r="F134" s="48" t="s">
        <v>19</v>
      </c>
      <c r="G134" s="48">
        <v>1970</v>
      </c>
      <c r="H134" s="199">
        <v>1907100</v>
      </c>
      <c r="I134" s="21">
        <v>733.5</v>
      </c>
      <c r="J134" s="5">
        <v>2</v>
      </c>
      <c r="K134" s="5" t="s">
        <v>19</v>
      </c>
      <c r="L134" s="5" t="s">
        <v>19</v>
      </c>
      <c r="M134" s="5" t="s">
        <v>51</v>
      </c>
      <c r="N134" s="5" t="s">
        <v>47</v>
      </c>
      <c r="O134" s="5" t="s">
        <v>48</v>
      </c>
      <c r="P134" s="48" t="s">
        <v>339</v>
      </c>
      <c r="Q134" s="72" t="s">
        <v>875</v>
      </c>
    </row>
    <row r="135" spans="2:17" ht="15.95" customHeight="1">
      <c r="B135" s="6">
        <v>2</v>
      </c>
      <c r="C135" s="1290"/>
      <c r="D135" s="122" t="s">
        <v>135</v>
      </c>
      <c r="E135" s="48" t="s">
        <v>924</v>
      </c>
      <c r="F135" s="48" t="s">
        <v>19</v>
      </c>
      <c r="G135" s="48" t="s">
        <v>14</v>
      </c>
      <c r="H135" s="199">
        <v>44998.02</v>
      </c>
      <c r="I135" s="21" t="s">
        <v>14</v>
      </c>
      <c r="J135" s="48" t="s">
        <v>14</v>
      </c>
      <c r="K135" s="48" t="s">
        <v>14</v>
      </c>
      <c r="L135" s="48" t="s">
        <v>14</v>
      </c>
      <c r="M135" s="48" t="s">
        <v>14</v>
      </c>
      <c r="N135" s="48" t="s">
        <v>14</v>
      </c>
      <c r="O135" s="48" t="s">
        <v>14</v>
      </c>
      <c r="P135" s="48" t="s">
        <v>14</v>
      </c>
      <c r="Q135" s="72" t="s">
        <v>337</v>
      </c>
    </row>
    <row r="136" spans="2:17" ht="15.95" customHeight="1">
      <c r="B136" s="9">
        <v>3</v>
      </c>
      <c r="C136" s="1290"/>
      <c r="D136" s="122" t="s">
        <v>336</v>
      </c>
      <c r="E136" s="48" t="s">
        <v>921</v>
      </c>
      <c r="F136" s="48" t="s">
        <v>19</v>
      </c>
      <c r="G136" s="48">
        <v>2014</v>
      </c>
      <c r="H136" s="199">
        <v>65000</v>
      </c>
      <c r="I136" s="21">
        <v>150</v>
      </c>
      <c r="J136" s="48" t="s">
        <v>14</v>
      </c>
      <c r="K136" s="48" t="s">
        <v>14</v>
      </c>
      <c r="L136" s="48" t="s">
        <v>14</v>
      </c>
      <c r="M136" s="48" t="s">
        <v>14</v>
      </c>
      <c r="N136" s="48" t="s">
        <v>14</v>
      </c>
      <c r="O136" s="48" t="s">
        <v>14</v>
      </c>
      <c r="P136" s="48" t="s">
        <v>338</v>
      </c>
      <c r="Q136" s="57" t="s">
        <v>14</v>
      </c>
    </row>
    <row r="137" spans="2:17" ht="15" customHeight="1">
      <c r="B137" s="1255"/>
      <c r="C137" s="1256"/>
      <c r="D137" s="1256"/>
      <c r="E137" s="1257"/>
      <c r="F137" s="1266" t="s">
        <v>823</v>
      </c>
      <c r="G137" s="1266"/>
      <c r="H137" s="43">
        <f>SUM(H134:H136)</f>
        <v>2017098.02</v>
      </c>
      <c r="I137" s="1254"/>
      <c r="J137" s="1254"/>
      <c r="K137" s="1254"/>
      <c r="L137" s="1254"/>
      <c r="M137" s="1254"/>
      <c r="N137" s="1254"/>
      <c r="O137" s="1254"/>
      <c r="P137" s="1254"/>
      <c r="Q137" s="1254"/>
    </row>
    <row r="138" spans="2:17" ht="15.95" customHeight="1">
      <c r="B138" s="1262" t="s">
        <v>313</v>
      </c>
      <c r="C138" s="1262"/>
      <c r="D138" s="1262"/>
      <c r="E138" s="1262"/>
      <c r="F138" s="1262"/>
      <c r="G138" s="1262"/>
      <c r="H138" s="1262"/>
      <c r="I138" s="1262"/>
      <c r="J138" s="1262"/>
      <c r="K138" s="1262"/>
      <c r="L138" s="1262"/>
      <c r="M138" s="1262"/>
      <c r="N138" s="1262"/>
      <c r="O138" s="1262"/>
      <c r="P138" s="1262"/>
      <c r="Q138" s="70"/>
    </row>
    <row r="139" spans="2:17" ht="30" customHeight="1">
      <c r="B139" s="6">
        <v>1</v>
      </c>
      <c r="C139" s="49" t="s">
        <v>341</v>
      </c>
      <c r="D139" s="122" t="s">
        <v>323</v>
      </c>
      <c r="E139" s="48" t="s">
        <v>454</v>
      </c>
      <c r="F139" s="48" t="s">
        <v>19</v>
      </c>
      <c r="G139" s="48">
        <v>1976</v>
      </c>
      <c r="H139" s="199">
        <v>1905800</v>
      </c>
      <c r="I139" s="21">
        <v>733</v>
      </c>
      <c r="J139" s="5">
        <v>2</v>
      </c>
      <c r="K139" s="5" t="s">
        <v>19</v>
      </c>
      <c r="L139" s="5" t="s">
        <v>19</v>
      </c>
      <c r="M139" s="5" t="s">
        <v>19</v>
      </c>
      <c r="N139" s="5" t="s">
        <v>47</v>
      </c>
      <c r="O139" s="48" t="s">
        <v>343</v>
      </c>
      <c r="P139" s="48" t="s">
        <v>2074</v>
      </c>
      <c r="Q139" s="72" t="s">
        <v>2273</v>
      </c>
    </row>
    <row r="140" spans="2:17" ht="15" customHeight="1">
      <c r="B140" s="1255"/>
      <c r="C140" s="1256"/>
      <c r="D140" s="1256"/>
      <c r="E140" s="1257"/>
      <c r="F140" s="1266" t="s">
        <v>823</v>
      </c>
      <c r="G140" s="1266"/>
      <c r="H140" s="43">
        <f>SUM(H139)</f>
        <v>1905800</v>
      </c>
      <c r="I140" s="1254"/>
      <c r="J140" s="1254"/>
      <c r="K140" s="1254"/>
      <c r="L140" s="1254"/>
      <c r="M140" s="1254"/>
      <c r="N140" s="1254"/>
      <c r="O140" s="1254"/>
      <c r="P140" s="1254"/>
      <c r="Q140" s="1254"/>
    </row>
    <row r="141" spans="2:17" ht="15.95" customHeight="1">
      <c r="B141" s="1262" t="s">
        <v>314</v>
      </c>
      <c r="C141" s="1262"/>
      <c r="D141" s="1262"/>
      <c r="E141" s="1262"/>
      <c r="F141" s="1262"/>
      <c r="G141" s="1262"/>
      <c r="H141" s="1262"/>
      <c r="I141" s="1262"/>
      <c r="J141" s="1262"/>
      <c r="K141" s="1262"/>
      <c r="L141" s="1262"/>
      <c r="M141" s="1262"/>
      <c r="N141" s="1262"/>
      <c r="O141" s="1262"/>
      <c r="P141" s="1262"/>
      <c r="Q141" s="70"/>
    </row>
    <row r="142" spans="2:17" ht="30" customHeight="1">
      <c r="B142" s="6">
        <v>1</v>
      </c>
      <c r="C142" s="1290" t="s">
        <v>347</v>
      </c>
      <c r="D142" s="122" t="s">
        <v>322</v>
      </c>
      <c r="E142" s="1253" t="s">
        <v>296</v>
      </c>
      <c r="F142" s="48" t="s">
        <v>19</v>
      </c>
      <c r="G142" s="48">
        <v>1971</v>
      </c>
      <c r="H142" s="199">
        <v>3406000</v>
      </c>
      <c r="I142" s="21">
        <v>1310</v>
      </c>
      <c r="J142" s="5">
        <v>2</v>
      </c>
      <c r="K142" s="5" t="s">
        <v>19</v>
      </c>
      <c r="L142" s="5" t="s">
        <v>19</v>
      </c>
      <c r="M142" s="48" t="s">
        <v>1031</v>
      </c>
      <c r="N142" s="5" t="s">
        <v>47</v>
      </c>
      <c r="O142" s="5" t="s">
        <v>48</v>
      </c>
      <c r="P142" s="48" t="s">
        <v>1037</v>
      </c>
      <c r="Q142" s="72" t="s">
        <v>600</v>
      </c>
    </row>
    <row r="143" spans="2:17" ht="15.95" customHeight="1">
      <c r="B143" s="9">
        <v>2</v>
      </c>
      <c r="C143" s="1290"/>
      <c r="D143" s="122" t="s">
        <v>336</v>
      </c>
      <c r="E143" s="1253"/>
      <c r="F143" s="48" t="s">
        <v>19</v>
      </c>
      <c r="G143" s="48">
        <v>2014</v>
      </c>
      <c r="H143" s="199">
        <v>79900</v>
      </c>
      <c r="I143" s="22">
        <v>150</v>
      </c>
      <c r="J143" s="48" t="s">
        <v>14</v>
      </c>
      <c r="K143" s="48" t="s">
        <v>51</v>
      </c>
      <c r="L143" s="48" t="s">
        <v>51</v>
      </c>
      <c r="M143" s="48" t="s">
        <v>51</v>
      </c>
      <c r="N143" s="48" t="s">
        <v>1082</v>
      </c>
      <c r="O143" s="48" t="s">
        <v>14</v>
      </c>
      <c r="P143" s="48" t="s">
        <v>14</v>
      </c>
      <c r="Q143" s="57" t="s">
        <v>14</v>
      </c>
    </row>
    <row r="144" spans="2:17" ht="15.95" customHeight="1">
      <c r="B144" s="6">
        <v>3</v>
      </c>
      <c r="C144" s="1290"/>
      <c r="D144" s="122" t="s">
        <v>135</v>
      </c>
      <c r="E144" s="1253"/>
      <c r="F144" s="48" t="s">
        <v>19</v>
      </c>
      <c r="G144" s="48">
        <v>1971</v>
      </c>
      <c r="H144" s="199">
        <v>11688.56</v>
      </c>
      <c r="I144" s="22">
        <v>501.3</v>
      </c>
      <c r="J144" s="48" t="s">
        <v>14</v>
      </c>
      <c r="K144" s="48" t="s">
        <v>51</v>
      </c>
      <c r="L144" s="48" t="s">
        <v>51</v>
      </c>
      <c r="M144" s="48" t="s">
        <v>51</v>
      </c>
      <c r="N144" s="48" t="s">
        <v>1083</v>
      </c>
      <c r="O144" s="48" t="s">
        <v>14</v>
      </c>
      <c r="P144" s="48" t="s">
        <v>14</v>
      </c>
      <c r="Q144" s="57" t="s">
        <v>14</v>
      </c>
    </row>
    <row r="145" spans="1:17" ht="15" customHeight="1">
      <c r="B145" s="1255"/>
      <c r="C145" s="1256"/>
      <c r="D145" s="1256"/>
      <c r="E145" s="1257"/>
      <c r="F145" s="1266" t="s">
        <v>823</v>
      </c>
      <c r="G145" s="1266"/>
      <c r="H145" s="43">
        <f>SUM(H142:H144)</f>
        <v>3497588.56</v>
      </c>
      <c r="I145" s="1254"/>
      <c r="J145" s="1254"/>
      <c r="K145" s="1254"/>
      <c r="L145" s="1254"/>
      <c r="M145" s="1254"/>
      <c r="N145" s="1254"/>
      <c r="O145" s="1254"/>
      <c r="P145" s="1254"/>
      <c r="Q145" s="1254"/>
    </row>
    <row r="146" spans="1:17" ht="15.95" customHeight="1">
      <c r="B146" s="1262" t="s">
        <v>315</v>
      </c>
      <c r="C146" s="1262"/>
      <c r="D146" s="1262"/>
      <c r="E146" s="1262"/>
      <c r="F146" s="1262"/>
      <c r="G146" s="1262"/>
      <c r="H146" s="1262"/>
      <c r="I146" s="1262"/>
      <c r="J146" s="1262"/>
      <c r="K146" s="1262"/>
      <c r="L146" s="1262"/>
      <c r="M146" s="1262"/>
      <c r="N146" s="1262"/>
      <c r="O146" s="1262"/>
      <c r="P146" s="1262"/>
      <c r="Q146" s="70"/>
    </row>
    <row r="147" spans="1:17" ht="30" customHeight="1">
      <c r="B147" s="6">
        <v>1</v>
      </c>
      <c r="C147" s="1322" t="s">
        <v>356</v>
      </c>
      <c r="D147" s="122" t="s">
        <v>335</v>
      </c>
      <c r="E147" s="87" t="s">
        <v>296</v>
      </c>
      <c r="F147" s="87" t="s">
        <v>19</v>
      </c>
      <c r="G147" s="24">
        <v>1983</v>
      </c>
      <c r="H147" s="32">
        <v>2331030</v>
      </c>
      <c r="I147" s="25">
        <v>896.55</v>
      </c>
      <c r="J147" s="26">
        <v>2</v>
      </c>
      <c r="K147" s="26" t="s">
        <v>51</v>
      </c>
      <c r="L147" s="5" t="s">
        <v>19</v>
      </c>
      <c r="M147" s="24" t="s">
        <v>1039</v>
      </c>
      <c r="N147" s="26" t="s">
        <v>47</v>
      </c>
      <c r="O147" s="26" t="s">
        <v>359</v>
      </c>
      <c r="P147" s="24" t="s">
        <v>1878</v>
      </c>
      <c r="Q147" s="76" t="s">
        <v>593</v>
      </c>
    </row>
    <row r="148" spans="1:17" ht="15.95" customHeight="1">
      <c r="B148" s="88">
        <v>2</v>
      </c>
      <c r="C148" s="1322"/>
      <c r="D148" s="24" t="s">
        <v>308</v>
      </c>
      <c r="E148" s="24" t="s">
        <v>921</v>
      </c>
      <c r="F148" s="87" t="s">
        <v>19</v>
      </c>
      <c r="G148" s="94" t="s">
        <v>14</v>
      </c>
      <c r="H148" s="199" t="s">
        <v>14</v>
      </c>
      <c r="I148" s="27">
        <v>837.5</v>
      </c>
      <c r="J148" s="48" t="s">
        <v>14</v>
      </c>
      <c r="K148" s="48" t="s">
        <v>14</v>
      </c>
      <c r="L148" s="48" t="s">
        <v>14</v>
      </c>
      <c r="M148" s="48" t="s">
        <v>14</v>
      </c>
      <c r="N148" s="48" t="s">
        <v>14</v>
      </c>
      <c r="O148" s="48" t="s">
        <v>14</v>
      </c>
      <c r="P148" s="48" t="s">
        <v>14</v>
      </c>
      <c r="Q148" s="57" t="s">
        <v>14</v>
      </c>
    </row>
    <row r="149" spans="1:17" ht="15.95" customHeight="1">
      <c r="B149" s="6">
        <v>3</v>
      </c>
      <c r="C149" s="1322"/>
      <c r="D149" s="24" t="s">
        <v>135</v>
      </c>
      <c r="E149" s="24" t="s">
        <v>924</v>
      </c>
      <c r="F149" s="87" t="s">
        <v>19</v>
      </c>
      <c r="G149" s="48" t="s">
        <v>14</v>
      </c>
      <c r="H149" s="199" t="s">
        <v>14</v>
      </c>
      <c r="I149" s="27">
        <v>137.19999999999999</v>
      </c>
      <c r="J149" s="48" t="s">
        <v>14</v>
      </c>
      <c r="K149" s="48" t="s">
        <v>14</v>
      </c>
      <c r="L149" s="48" t="s">
        <v>14</v>
      </c>
      <c r="M149" s="48" t="s">
        <v>14</v>
      </c>
      <c r="N149" s="48" t="s">
        <v>14</v>
      </c>
      <c r="O149" s="48" t="s">
        <v>14</v>
      </c>
      <c r="P149" s="48" t="s">
        <v>14</v>
      </c>
      <c r="Q149" s="57" t="s">
        <v>14</v>
      </c>
    </row>
    <row r="150" spans="1:17" ht="15" customHeight="1">
      <c r="B150" s="1255"/>
      <c r="C150" s="1256"/>
      <c r="D150" s="1256"/>
      <c r="E150" s="1257"/>
      <c r="F150" s="1266" t="s">
        <v>823</v>
      </c>
      <c r="G150" s="1266"/>
      <c r="H150" s="43">
        <f>SUM(H147:H149)</f>
        <v>2331030</v>
      </c>
      <c r="I150" s="1254"/>
      <c r="J150" s="1254"/>
      <c r="K150" s="1254"/>
      <c r="L150" s="1254"/>
      <c r="M150" s="1254"/>
      <c r="N150" s="1254"/>
      <c r="O150" s="1254"/>
      <c r="P150" s="1254"/>
      <c r="Q150" s="1254"/>
    </row>
    <row r="151" spans="1:17" ht="15.95" customHeight="1">
      <c r="B151" s="1262" t="s">
        <v>316</v>
      </c>
      <c r="C151" s="1262"/>
      <c r="D151" s="1262"/>
      <c r="E151" s="1262"/>
      <c r="F151" s="1262"/>
      <c r="G151" s="1262"/>
      <c r="H151" s="1262"/>
      <c r="I151" s="1262"/>
      <c r="J151" s="1262"/>
      <c r="K151" s="1262"/>
      <c r="L151" s="1262"/>
      <c r="M151" s="1262"/>
      <c r="N151" s="1262"/>
      <c r="O151" s="1262"/>
      <c r="P151" s="1262"/>
      <c r="Q151" s="70"/>
    </row>
    <row r="152" spans="1:17" ht="30" customHeight="1">
      <c r="B152" s="6">
        <v>1</v>
      </c>
      <c r="C152" s="1322" t="s">
        <v>360</v>
      </c>
      <c r="D152" s="122" t="s">
        <v>335</v>
      </c>
      <c r="E152" s="48" t="s">
        <v>364</v>
      </c>
      <c r="F152" s="48" t="s">
        <v>19</v>
      </c>
      <c r="G152" s="48">
        <v>1984</v>
      </c>
      <c r="H152" s="199">
        <v>1002742</v>
      </c>
      <c r="I152" s="21">
        <v>385.67</v>
      </c>
      <c r="J152" s="5">
        <v>2</v>
      </c>
      <c r="K152" s="26" t="s">
        <v>51</v>
      </c>
      <c r="L152" s="5" t="s">
        <v>19</v>
      </c>
      <c r="M152" s="26" t="s">
        <v>51</v>
      </c>
      <c r="N152" s="5" t="s">
        <v>366</v>
      </c>
      <c r="O152" s="5" t="s">
        <v>90</v>
      </c>
      <c r="P152" s="48" t="s">
        <v>367</v>
      </c>
      <c r="Q152" s="72" t="s">
        <v>365</v>
      </c>
    </row>
    <row r="153" spans="1:17" ht="30" customHeight="1">
      <c r="B153" s="245">
        <v>2</v>
      </c>
      <c r="C153" s="1325"/>
      <c r="D153" s="133" t="s">
        <v>371</v>
      </c>
      <c r="E153" s="133" t="s">
        <v>921</v>
      </c>
      <c r="F153" s="133" t="s">
        <v>3522</v>
      </c>
      <c r="G153" s="133">
        <v>2018</v>
      </c>
      <c r="H153" s="262">
        <v>50000</v>
      </c>
      <c r="I153" s="275">
        <v>100</v>
      </c>
      <c r="J153" s="275"/>
      <c r="K153" s="276"/>
      <c r="L153" s="275"/>
      <c r="M153" s="276"/>
      <c r="N153" s="275"/>
      <c r="O153" s="275"/>
      <c r="P153" s="133"/>
      <c r="Q153" s="277"/>
    </row>
    <row r="154" spans="1:17" ht="15.95" customHeight="1">
      <c r="B154" s="9">
        <v>2</v>
      </c>
      <c r="C154" s="1322"/>
      <c r="D154" s="122" t="s">
        <v>358</v>
      </c>
      <c r="E154" s="24" t="s">
        <v>924</v>
      </c>
      <c r="F154" s="48" t="s">
        <v>19</v>
      </c>
      <c r="G154" s="48">
        <v>1984</v>
      </c>
      <c r="H154" s="199" t="s">
        <v>14</v>
      </c>
      <c r="I154" s="28" t="s">
        <v>1048</v>
      </c>
      <c r="J154" s="48" t="s">
        <v>14</v>
      </c>
      <c r="K154" s="48" t="s">
        <v>14</v>
      </c>
      <c r="L154" s="48" t="s">
        <v>14</v>
      </c>
      <c r="M154" s="48" t="s">
        <v>14</v>
      </c>
      <c r="N154" s="48" t="s">
        <v>14</v>
      </c>
      <c r="O154" s="48" t="s">
        <v>14</v>
      </c>
      <c r="P154" s="48" t="s">
        <v>14</v>
      </c>
      <c r="Q154" s="74" t="s">
        <v>14</v>
      </c>
    </row>
    <row r="155" spans="1:17" ht="15" customHeight="1">
      <c r="B155" s="1255"/>
      <c r="C155" s="1256"/>
      <c r="D155" s="1256"/>
      <c r="E155" s="1257"/>
      <c r="F155" s="1266" t="s">
        <v>823</v>
      </c>
      <c r="G155" s="1266"/>
      <c r="H155" s="43">
        <f>SUM(H152:H154)</f>
        <v>1052742</v>
      </c>
      <c r="I155" s="1254"/>
      <c r="J155" s="1254"/>
      <c r="K155" s="1254"/>
      <c r="L155" s="1254"/>
      <c r="M155" s="1254"/>
      <c r="N155" s="1254"/>
      <c r="O155" s="1254"/>
      <c r="P155" s="1254"/>
      <c r="Q155" s="1254"/>
    </row>
    <row r="156" spans="1:17" ht="15.95" customHeight="1">
      <c r="B156" s="1262" t="s">
        <v>317</v>
      </c>
      <c r="C156" s="1262"/>
      <c r="D156" s="1262"/>
      <c r="E156" s="1262"/>
      <c r="F156" s="1262"/>
      <c r="G156" s="1262"/>
      <c r="H156" s="1262"/>
      <c r="I156" s="1262"/>
      <c r="J156" s="1262"/>
      <c r="K156" s="1262"/>
      <c r="L156" s="1262"/>
      <c r="M156" s="1262"/>
      <c r="N156" s="1262"/>
      <c r="O156" s="1262"/>
      <c r="P156" s="1262"/>
      <c r="Q156" s="70"/>
    </row>
    <row r="157" spans="1:17" ht="15.95" customHeight="1">
      <c r="B157" s="6">
        <v>1</v>
      </c>
      <c r="C157" s="1290" t="s">
        <v>480</v>
      </c>
      <c r="D157" s="122" t="s">
        <v>372</v>
      </c>
      <c r="E157" s="48" t="s">
        <v>296</v>
      </c>
      <c r="F157" s="48" t="s">
        <v>19</v>
      </c>
      <c r="G157" s="48">
        <v>1986</v>
      </c>
      <c r="H157" s="199">
        <v>2169180</v>
      </c>
      <c r="I157" s="21">
        <v>834.3</v>
      </c>
      <c r="J157" s="5">
        <v>2</v>
      </c>
      <c r="K157" s="5" t="s">
        <v>19</v>
      </c>
      <c r="L157" s="5" t="s">
        <v>19</v>
      </c>
      <c r="M157" s="26" t="s">
        <v>51</v>
      </c>
      <c r="N157" s="5" t="s">
        <v>74</v>
      </c>
      <c r="O157" s="5" t="s">
        <v>48</v>
      </c>
      <c r="P157" s="48" t="s">
        <v>375</v>
      </c>
      <c r="Q157" s="72" t="s">
        <v>373</v>
      </c>
    </row>
    <row r="158" spans="1:17" ht="15.95" customHeight="1">
      <c r="A158" s="245">
        <v>2</v>
      </c>
      <c r="B158" s="245"/>
      <c r="C158" s="1291"/>
      <c r="D158" s="133" t="s">
        <v>3524</v>
      </c>
      <c r="E158" s="133" t="s">
        <v>371</v>
      </c>
      <c r="F158" s="133" t="s">
        <v>19</v>
      </c>
      <c r="G158" s="133">
        <v>2018</v>
      </c>
      <c r="H158" s="262">
        <v>112827.62</v>
      </c>
      <c r="I158" s="275"/>
      <c r="J158" s="275"/>
      <c r="K158" s="275"/>
      <c r="L158" s="276"/>
      <c r="M158" s="133"/>
      <c r="N158" s="275"/>
      <c r="O158" s="133"/>
      <c r="P158" s="277"/>
      <c r="Q158"/>
    </row>
    <row r="159" spans="1:17" ht="15.95" customHeight="1">
      <c r="B159" s="6">
        <v>2</v>
      </c>
      <c r="C159" s="1290"/>
      <c r="D159" s="133" t="s">
        <v>370</v>
      </c>
      <c r="E159" s="133" t="s">
        <v>371</v>
      </c>
      <c r="F159" s="133" t="s">
        <v>19</v>
      </c>
      <c r="G159" s="133">
        <v>2014</v>
      </c>
      <c r="H159" s="262">
        <v>65000</v>
      </c>
      <c r="I159" s="275">
        <v>150</v>
      </c>
      <c r="J159" s="48" t="s">
        <v>14</v>
      </c>
      <c r="K159" s="48" t="s">
        <v>14</v>
      </c>
      <c r="L159" s="48" t="s">
        <v>14</v>
      </c>
      <c r="M159" s="48" t="s">
        <v>14</v>
      </c>
      <c r="N159" s="48" t="s">
        <v>1081</v>
      </c>
      <c r="O159" s="48" t="s">
        <v>14</v>
      </c>
      <c r="P159" s="48" t="s">
        <v>14</v>
      </c>
      <c r="Q159" s="72" t="s">
        <v>374</v>
      </c>
    </row>
    <row r="160" spans="1:17" ht="15" customHeight="1">
      <c r="B160" s="1255"/>
      <c r="C160" s="1256"/>
      <c r="D160" s="1256"/>
      <c r="E160" s="1257"/>
      <c r="F160" s="1266" t="s">
        <v>823</v>
      </c>
      <c r="G160" s="1266"/>
      <c r="H160" s="43">
        <f>SUM(H157:H159)</f>
        <v>2347007.62</v>
      </c>
      <c r="I160" s="1254"/>
      <c r="J160" s="1254"/>
      <c r="K160" s="1254"/>
      <c r="L160" s="1254"/>
      <c r="M160" s="1254"/>
      <c r="N160" s="1254"/>
      <c r="O160" s="1254"/>
      <c r="P160" s="1254"/>
      <c r="Q160" s="1254"/>
    </row>
    <row r="161" spans="2:17" ht="15.95" customHeight="1">
      <c r="B161" s="1262" t="s">
        <v>376</v>
      </c>
      <c r="C161" s="1262"/>
      <c r="D161" s="1262"/>
      <c r="E161" s="1262"/>
      <c r="F161" s="1262"/>
      <c r="G161" s="1262"/>
      <c r="H161" s="1262"/>
      <c r="I161" s="1262"/>
      <c r="J161" s="1262"/>
      <c r="K161" s="1262"/>
      <c r="L161" s="1262"/>
      <c r="M161" s="1262"/>
      <c r="N161" s="1262"/>
      <c r="O161" s="1262"/>
      <c r="P161" s="1262"/>
      <c r="Q161" s="70"/>
    </row>
    <row r="162" spans="2:17" ht="30" customHeight="1">
      <c r="B162" s="9">
        <v>1</v>
      </c>
      <c r="C162" s="1290" t="s">
        <v>377</v>
      </c>
      <c r="D162" s="122" t="s">
        <v>300</v>
      </c>
      <c r="E162" s="48" t="s">
        <v>296</v>
      </c>
      <c r="F162" s="48" t="s">
        <v>19</v>
      </c>
      <c r="G162" s="55" t="s">
        <v>14</v>
      </c>
      <c r="H162" s="199">
        <v>1851200</v>
      </c>
      <c r="I162" s="21">
        <v>712</v>
      </c>
      <c r="J162" s="48" t="s">
        <v>1051</v>
      </c>
      <c r="K162" s="5" t="s">
        <v>19</v>
      </c>
      <c r="L162" s="5" t="s">
        <v>19</v>
      </c>
      <c r="M162" s="5" t="s">
        <v>51</v>
      </c>
      <c r="N162" s="5" t="s">
        <v>47</v>
      </c>
      <c r="O162" s="5" t="s">
        <v>48</v>
      </c>
      <c r="P162" s="48" t="s">
        <v>606</v>
      </c>
      <c r="Q162" s="72" t="s">
        <v>380</v>
      </c>
    </row>
    <row r="163" spans="2:17" ht="15.95" customHeight="1">
      <c r="B163" s="6">
        <v>2</v>
      </c>
      <c r="C163" s="1290"/>
      <c r="D163" s="122" t="s">
        <v>308</v>
      </c>
      <c r="E163" s="48" t="s">
        <v>921</v>
      </c>
      <c r="F163" s="48" t="s">
        <v>19</v>
      </c>
      <c r="G163" s="48" t="s">
        <v>14</v>
      </c>
      <c r="H163" s="199">
        <v>61507.6</v>
      </c>
      <c r="I163" s="22" t="s">
        <v>14</v>
      </c>
      <c r="J163" s="48" t="s">
        <v>14</v>
      </c>
      <c r="K163" s="48" t="s">
        <v>14</v>
      </c>
      <c r="L163" s="48" t="s">
        <v>14</v>
      </c>
      <c r="M163" s="48" t="s">
        <v>14</v>
      </c>
      <c r="N163" s="48" t="s">
        <v>14</v>
      </c>
      <c r="O163" s="48" t="s">
        <v>14</v>
      </c>
      <c r="P163" s="48" t="s">
        <v>14</v>
      </c>
      <c r="Q163" s="57" t="s">
        <v>14</v>
      </c>
    </row>
    <row r="164" spans="2:17" ht="15" customHeight="1">
      <c r="B164" s="1255"/>
      <c r="C164" s="1256"/>
      <c r="D164" s="1256"/>
      <c r="E164" s="1257"/>
      <c r="F164" s="1266" t="s">
        <v>823</v>
      </c>
      <c r="G164" s="1266"/>
      <c r="H164" s="43">
        <f>SUM(H162:H163)</f>
        <v>1912707.6</v>
      </c>
      <c r="I164" s="1254"/>
      <c r="J164" s="1254"/>
      <c r="K164" s="1254"/>
      <c r="L164" s="1254"/>
      <c r="M164" s="1254"/>
      <c r="N164" s="1254"/>
      <c r="O164" s="1254"/>
      <c r="P164" s="1254"/>
      <c r="Q164" s="1254"/>
    </row>
    <row r="165" spans="2:17" ht="15.95" customHeight="1">
      <c r="B165" s="1262" t="s">
        <v>318</v>
      </c>
      <c r="C165" s="1262"/>
      <c r="D165" s="1262"/>
      <c r="E165" s="1262"/>
      <c r="F165" s="1262"/>
      <c r="G165" s="1262"/>
      <c r="H165" s="1262"/>
      <c r="I165" s="1262"/>
      <c r="J165" s="1262"/>
      <c r="K165" s="1262"/>
      <c r="L165" s="1262"/>
      <c r="M165" s="1262"/>
      <c r="N165" s="1262"/>
      <c r="O165" s="1262"/>
      <c r="P165" s="1262"/>
      <c r="Q165" s="70"/>
    </row>
    <row r="166" spans="2:17" ht="30" customHeight="1">
      <c r="B166" s="9">
        <v>1</v>
      </c>
      <c r="C166" s="1261" t="s">
        <v>549</v>
      </c>
      <c r="D166" s="253" t="s">
        <v>383</v>
      </c>
      <c r="E166" s="1261" t="s">
        <v>586</v>
      </c>
      <c r="F166" s="253" t="s">
        <v>19</v>
      </c>
      <c r="G166" s="253" t="s">
        <v>821</v>
      </c>
      <c r="H166" s="10">
        <v>2399800</v>
      </c>
      <c r="I166" s="104">
        <v>923</v>
      </c>
      <c r="J166" s="35">
        <v>2</v>
      </c>
      <c r="K166" s="249" t="s">
        <v>432</v>
      </c>
      <c r="L166" s="35" t="s">
        <v>19</v>
      </c>
      <c r="M166" s="249" t="s">
        <v>1040</v>
      </c>
      <c r="N166" s="249" t="s">
        <v>385</v>
      </c>
      <c r="O166" s="249" t="s">
        <v>386</v>
      </c>
      <c r="P166" s="249" t="s">
        <v>1038</v>
      </c>
      <c r="Q166" s="611" t="s">
        <v>2433</v>
      </c>
    </row>
    <row r="167" spans="2:17" ht="15.95" customHeight="1">
      <c r="B167" s="6">
        <v>2</v>
      </c>
      <c r="C167" s="1261"/>
      <c r="D167" s="253" t="s">
        <v>384</v>
      </c>
      <c r="E167" s="1261"/>
      <c r="F167" s="253" t="s">
        <v>19</v>
      </c>
      <c r="G167" s="253">
        <v>1985</v>
      </c>
      <c r="H167" s="10">
        <v>13500</v>
      </c>
      <c r="I167" s="104" t="s">
        <v>1049</v>
      </c>
      <c r="J167" s="249" t="s">
        <v>14</v>
      </c>
      <c r="K167" s="249" t="s">
        <v>14</v>
      </c>
      <c r="L167" s="249" t="s">
        <v>14</v>
      </c>
      <c r="M167" s="249" t="s">
        <v>14</v>
      </c>
      <c r="N167" s="249" t="s">
        <v>14</v>
      </c>
      <c r="O167" s="249" t="s">
        <v>14</v>
      </c>
      <c r="P167" s="249" t="s">
        <v>14</v>
      </c>
      <c r="Q167" s="612" t="s">
        <v>14</v>
      </c>
    </row>
    <row r="168" spans="2:17" ht="15.95" customHeight="1">
      <c r="B168" s="6">
        <v>3</v>
      </c>
      <c r="C168" s="1261"/>
      <c r="D168" s="137" t="s">
        <v>3529</v>
      </c>
      <c r="E168" s="1261"/>
      <c r="F168" s="253"/>
      <c r="G168" s="137">
        <v>2017</v>
      </c>
      <c r="H168" s="272">
        <v>519696.21</v>
      </c>
      <c r="I168" s="105" t="s">
        <v>14</v>
      </c>
      <c r="J168" s="249" t="s">
        <v>14</v>
      </c>
      <c r="K168" s="249" t="s">
        <v>14</v>
      </c>
      <c r="L168" s="249" t="s">
        <v>14</v>
      </c>
      <c r="M168" s="249" t="s">
        <v>14</v>
      </c>
      <c r="N168" s="249" t="s">
        <v>14</v>
      </c>
      <c r="O168" s="249" t="s">
        <v>14</v>
      </c>
      <c r="P168" s="249" t="s">
        <v>14</v>
      </c>
      <c r="Q168" s="612" t="s">
        <v>14</v>
      </c>
    </row>
    <row r="169" spans="2:17" ht="15.95" customHeight="1">
      <c r="B169" s="6">
        <v>4</v>
      </c>
      <c r="C169" s="1261"/>
      <c r="D169" s="137" t="s">
        <v>308</v>
      </c>
      <c r="E169" s="253"/>
      <c r="F169" s="253"/>
      <c r="G169" s="137">
        <v>2019</v>
      </c>
      <c r="H169" s="365">
        <v>61948.95</v>
      </c>
      <c r="I169" s="256"/>
      <c r="J169" s="253"/>
      <c r="K169" s="253"/>
      <c r="L169" s="253"/>
      <c r="M169" s="253"/>
      <c r="N169" s="253"/>
      <c r="O169" s="253"/>
      <c r="P169" s="253"/>
      <c r="Q169" s="613"/>
    </row>
    <row r="170" spans="2:17" ht="15.95" customHeight="1">
      <c r="B170" s="6">
        <v>5</v>
      </c>
      <c r="C170" s="1261"/>
      <c r="D170" s="137" t="s">
        <v>3790</v>
      </c>
      <c r="E170" s="253"/>
      <c r="F170" s="253"/>
      <c r="G170" s="137">
        <v>2019</v>
      </c>
      <c r="H170" s="365">
        <v>14564.74</v>
      </c>
      <c r="I170" s="256"/>
      <c r="J170" s="253"/>
      <c r="K170" s="253"/>
      <c r="L170" s="253"/>
      <c r="M170" s="253"/>
      <c r="N170" s="253"/>
      <c r="O170" s="253"/>
      <c r="P170" s="253"/>
      <c r="Q170" s="613"/>
    </row>
    <row r="171" spans="2:17" ht="15" customHeight="1">
      <c r="B171" s="1255"/>
      <c r="C171" s="1256"/>
      <c r="D171" s="1256"/>
      <c r="E171" s="1257"/>
      <c r="F171" s="1266" t="s">
        <v>823</v>
      </c>
      <c r="G171" s="1266"/>
      <c r="H171" s="43">
        <f>SUM(H166:H170)</f>
        <v>3009509.9000000004</v>
      </c>
      <c r="I171" s="1254"/>
      <c r="J171" s="1254"/>
      <c r="K171" s="1254"/>
      <c r="L171" s="1254"/>
      <c r="M171" s="1254"/>
      <c r="N171" s="1254"/>
      <c r="O171" s="1254"/>
      <c r="P171" s="1254"/>
      <c r="Q171" s="1254"/>
    </row>
    <row r="172" spans="2:17" ht="15.95" customHeight="1">
      <c r="B172" s="1262" t="s">
        <v>319</v>
      </c>
      <c r="C172" s="1262"/>
      <c r="D172" s="1262"/>
      <c r="E172" s="1262"/>
      <c r="F172" s="1262"/>
      <c r="G172" s="1262"/>
      <c r="H172" s="1262"/>
      <c r="I172" s="1262"/>
      <c r="J172" s="1262"/>
      <c r="K172" s="1262"/>
      <c r="L172" s="1262"/>
      <c r="M172" s="1262"/>
      <c r="N172" s="1262"/>
      <c r="O172" s="1262"/>
      <c r="P172" s="1262"/>
      <c r="Q172" s="70"/>
    </row>
    <row r="173" spans="2:17" ht="15.95" customHeight="1">
      <c r="B173" s="107">
        <v>1</v>
      </c>
      <c r="C173" s="1292" t="s">
        <v>957</v>
      </c>
      <c r="D173" s="122" t="s">
        <v>308</v>
      </c>
      <c r="E173" s="113" t="s">
        <v>921</v>
      </c>
      <c r="F173" s="113" t="s">
        <v>19</v>
      </c>
      <c r="G173" s="113">
        <v>2009</v>
      </c>
      <c r="H173" s="199">
        <v>9049</v>
      </c>
      <c r="I173" s="21">
        <v>444.72</v>
      </c>
      <c r="J173" s="5">
        <v>2</v>
      </c>
      <c r="K173" s="5" t="s">
        <v>51</v>
      </c>
      <c r="L173" s="5" t="s">
        <v>19</v>
      </c>
      <c r="M173" s="5" t="s">
        <v>51</v>
      </c>
      <c r="N173" s="5" t="s">
        <v>47</v>
      </c>
      <c r="O173" s="5" t="s">
        <v>48</v>
      </c>
      <c r="P173" s="113" t="s">
        <v>112</v>
      </c>
      <c r="Q173" s="115" t="s">
        <v>398</v>
      </c>
    </row>
    <row r="174" spans="2:17" ht="15.95" customHeight="1">
      <c r="B174" s="6">
        <v>2</v>
      </c>
      <c r="C174" s="1293"/>
      <c r="D174" s="122" t="s">
        <v>308</v>
      </c>
      <c r="E174" s="113" t="s">
        <v>921</v>
      </c>
      <c r="F174" s="113" t="s">
        <v>19</v>
      </c>
      <c r="G174" s="113">
        <v>2010</v>
      </c>
      <c r="H174" s="199">
        <v>8551</v>
      </c>
      <c r="I174" s="22" t="s">
        <v>14</v>
      </c>
      <c r="J174" s="113" t="s">
        <v>14</v>
      </c>
      <c r="K174" s="113" t="s">
        <v>14</v>
      </c>
      <c r="L174" s="113" t="s">
        <v>14</v>
      </c>
      <c r="M174" s="113" t="s">
        <v>14</v>
      </c>
      <c r="N174" s="113" t="s">
        <v>14</v>
      </c>
      <c r="O174" s="113" t="s">
        <v>14</v>
      </c>
      <c r="P174" s="113" t="s">
        <v>14</v>
      </c>
      <c r="Q174" s="57" t="s">
        <v>14</v>
      </c>
    </row>
    <row r="175" spans="2:17" ht="15.95" customHeight="1">
      <c r="B175" s="6">
        <v>3</v>
      </c>
      <c r="C175" s="1293"/>
      <c r="D175" s="122" t="s">
        <v>389</v>
      </c>
      <c r="E175" s="113" t="s">
        <v>924</v>
      </c>
      <c r="F175" s="113" t="s">
        <v>19</v>
      </c>
      <c r="G175" s="113">
        <v>2011</v>
      </c>
      <c r="H175" s="199">
        <v>8000</v>
      </c>
      <c r="I175" s="22" t="s">
        <v>14</v>
      </c>
      <c r="J175" s="113" t="s">
        <v>14</v>
      </c>
      <c r="K175" s="113" t="s">
        <v>14</v>
      </c>
      <c r="L175" s="113" t="s">
        <v>14</v>
      </c>
      <c r="M175" s="113" t="s">
        <v>14</v>
      </c>
      <c r="N175" s="113" t="s">
        <v>14</v>
      </c>
      <c r="O175" s="113" t="s">
        <v>14</v>
      </c>
      <c r="P175" s="113" t="s">
        <v>14</v>
      </c>
      <c r="Q175" s="57" t="s">
        <v>14</v>
      </c>
    </row>
    <row r="176" spans="2:17" ht="15.95" customHeight="1">
      <c r="B176" s="107">
        <v>4</v>
      </c>
      <c r="C176" s="1293"/>
      <c r="D176" s="122" t="s">
        <v>1922</v>
      </c>
      <c r="E176" s="113" t="s">
        <v>921</v>
      </c>
      <c r="F176" s="113" t="s">
        <v>19</v>
      </c>
      <c r="G176" s="113">
        <v>2014</v>
      </c>
      <c r="H176" s="199">
        <v>2000</v>
      </c>
      <c r="I176" s="22" t="s">
        <v>14</v>
      </c>
      <c r="J176" s="113" t="s">
        <v>14</v>
      </c>
      <c r="K176" s="113" t="s">
        <v>14</v>
      </c>
      <c r="L176" s="113" t="s">
        <v>14</v>
      </c>
      <c r="M176" s="113" t="s">
        <v>14</v>
      </c>
      <c r="N176" s="113" t="s">
        <v>14</v>
      </c>
      <c r="O176" s="113" t="s">
        <v>14</v>
      </c>
      <c r="P176" s="113" t="s">
        <v>14</v>
      </c>
      <c r="Q176" s="57" t="s">
        <v>14</v>
      </c>
    </row>
    <row r="177" spans="2:17" ht="15.95" customHeight="1">
      <c r="B177" s="6">
        <v>5</v>
      </c>
      <c r="C177" s="1293"/>
      <c r="D177" s="284" t="s">
        <v>3531</v>
      </c>
      <c r="E177" s="284" t="s">
        <v>921</v>
      </c>
      <c r="F177" s="250" t="s">
        <v>19</v>
      </c>
      <c r="G177" s="284">
        <v>2019</v>
      </c>
      <c r="H177" s="269">
        <v>7980</v>
      </c>
      <c r="I177" s="284"/>
      <c r="J177" s="284"/>
      <c r="K177" s="200"/>
      <c r="L177" s="200"/>
      <c r="M177" s="200"/>
      <c r="N177" s="200"/>
      <c r="O177" s="200"/>
      <c r="P177" s="200"/>
      <c r="Q177" s="283"/>
    </row>
    <row r="178" spans="2:17" ht="15.95" customHeight="1">
      <c r="B178" s="6">
        <v>6</v>
      </c>
      <c r="C178" s="1293"/>
      <c r="D178" s="284" t="s">
        <v>3532</v>
      </c>
      <c r="E178" s="284" t="s">
        <v>3533</v>
      </c>
      <c r="F178" s="250" t="s">
        <v>19</v>
      </c>
      <c r="G178" s="284">
        <v>2019</v>
      </c>
      <c r="H178" s="269">
        <v>2400</v>
      </c>
      <c r="I178" s="284"/>
      <c r="J178" s="284"/>
      <c r="K178" s="200"/>
      <c r="L178" s="200"/>
      <c r="M178" s="200"/>
      <c r="N178" s="200"/>
      <c r="O178" s="200"/>
      <c r="P178" s="200"/>
      <c r="Q178" s="283"/>
    </row>
    <row r="179" spans="2:17" ht="15.95" customHeight="1">
      <c r="B179" s="107">
        <v>7</v>
      </c>
      <c r="C179" s="1293"/>
      <c r="D179" s="284" t="s">
        <v>308</v>
      </c>
      <c r="E179" s="284" t="s">
        <v>921</v>
      </c>
      <c r="F179" s="284" t="s">
        <v>19</v>
      </c>
      <c r="G179" s="284">
        <v>2019</v>
      </c>
      <c r="H179" s="269">
        <v>1900</v>
      </c>
      <c r="I179" s="284"/>
      <c r="J179" s="284"/>
      <c r="K179" s="200"/>
      <c r="L179" s="200"/>
      <c r="M179" s="200"/>
      <c r="N179" s="200"/>
      <c r="O179" s="200"/>
      <c r="P179" s="200"/>
      <c r="Q179" s="283"/>
    </row>
    <row r="180" spans="2:17" ht="15.95" customHeight="1">
      <c r="B180" s="6">
        <v>8</v>
      </c>
      <c r="C180" s="1293"/>
      <c r="D180" s="284" t="s">
        <v>308</v>
      </c>
      <c r="E180" s="284" t="s">
        <v>921</v>
      </c>
      <c r="F180" s="284" t="s">
        <v>19</v>
      </c>
      <c r="G180" s="284">
        <v>2019</v>
      </c>
      <c r="H180" s="269">
        <v>800</v>
      </c>
      <c r="I180" s="284"/>
      <c r="J180" s="284"/>
      <c r="K180" s="200"/>
      <c r="L180" s="200"/>
      <c r="M180" s="200"/>
      <c r="N180" s="200"/>
      <c r="O180" s="200"/>
      <c r="P180" s="200"/>
      <c r="Q180" s="283"/>
    </row>
    <row r="181" spans="2:17" ht="15.95" customHeight="1">
      <c r="B181" s="6">
        <v>9</v>
      </c>
      <c r="C181" s="1293"/>
      <c r="D181" s="781" t="s">
        <v>4709</v>
      </c>
      <c r="E181" s="781" t="s">
        <v>921</v>
      </c>
      <c r="F181" s="781" t="s">
        <v>19</v>
      </c>
      <c r="G181" s="781">
        <v>2020</v>
      </c>
      <c r="H181" s="685">
        <v>4797</v>
      </c>
      <c r="I181" s="682"/>
      <c r="J181" s="682"/>
      <c r="K181" s="354"/>
      <c r="L181" s="354"/>
      <c r="M181" s="354"/>
      <c r="N181" s="354"/>
      <c r="O181" s="354"/>
      <c r="P181" s="354"/>
      <c r="Q181" s="780"/>
    </row>
    <row r="182" spans="2:17" ht="15.95" customHeight="1">
      <c r="B182" s="107">
        <v>10</v>
      </c>
      <c r="C182" s="1294"/>
      <c r="D182" s="781" t="s">
        <v>4710</v>
      </c>
      <c r="E182" s="781" t="s">
        <v>921</v>
      </c>
      <c r="F182" s="781" t="s">
        <v>19</v>
      </c>
      <c r="G182" s="781">
        <v>2021</v>
      </c>
      <c r="H182" s="685">
        <v>1720</v>
      </c>
      <c r="I182" s="682"/>
      <c r="J182" s="682"/>
      <c r="K182" s="354"/>
      <c r="L182" s="354"/>
      <c r="M182" s="354"/>
      <c r="N182" s="354"/>
      <c r="O182" s="354"/>
      <c r="P182" s="354"/>
      <c r="Q182" s="780"/>
    </row>
    <row r="183" spans="2:17" ht="15" customHeight="1">
      <c r="B183" s="1266"/>
      <c r="C183" s="1266"/>
      <c r="D183" s="1266"/>
      <c r="E183" s="1266"/>
      <c r="F183" s="1266" t="s">
        <v>823</v>
      </c>
      <c r="G183" s="1266"/>
      <c r="H183" s="43">
        <f>SUM(H173:H182)</f>
        <v>47197</v>
      </c>
      <c r="I183" s="1254"/>
      <c r="J183" s="1254"/>
      <c r="K183" s="1254"/>
      <c r="L183" s="1254"/>
      <c r="M183" s="1254"/>
      <c r="N183" s="1254"/>
      <c r="O183" s="1254"/>
      <c r="P183" s="1254"/>
      <c r="Q183" s="1254"/>
    </row>
    <row r="184" spans="2:17" ht="15.95" customHeight="1">
      <c r="B184" s="1262" t="s">
        <v>2283</v>
      </c>
      <c r="C184" s="1262"/>
      <c r="D184" s="1262"/>
      <c r="E184" s="1262"/>
      <c r="F184" s="1262"/>
      <c r="G184" s="1262"/>
      <c r="H184" s="1262"/>
      <c r="I184" s="1262"/>
      <c r="J184" s="1262"/>
      <c r="K184" s="1262"/>
      <c r="L184" s="1262"/>
      <c r="M184" s="1262"/>
      <c r="N184" s="1262"/>
      <c r="O184" s="1262"/>
      <c r="P184" s="1262"/>
      <c r="Q184" s="70"/>
    </row>
    <row r="185" spans="2:17" ht="27" customHeight="1">
      <c r="B185" s="153">
        <v>1</v>
      </c>
      <c r="C185" s="153" t="s">
        <v>957</v>
      </c>
      <c r="D185" s="153" t="s">
        <v>2477</v>
      </c>
      <c r="E185" s="22" t="s">
        <v>14</v>
      </c>
      <c r="F185" s="22" t="s">
        <v>14</v>
      </c>
      <c r="G185" s="22" t="s">
        <v>14</v>
      </c>
      <c r="H185" s="199" t="s">
        <v>14</v>
      </c>
      <c r="I185" s="152">
        <v>267.7</v>
      </c>
      <c r="J185" s="5">
        <v>1</v>
      </c>
      <c r="K185" s="131" t="s">
        <v>14</v>
      </c>
      <c r="L185" s="131" t="s">
        <v>14</v>
      </c>
      <c r="M185" s="131" t="s">
        <v>14</v>
      </c>
      <c r="N185" s="131" t="s">
        <v>14</v>
      </c>
      <c r="O185" s="131" t="s">
        <v>14</v>
      </c>
      <c r="P185" s="131" t="s">
        <v>14</v>
      </c>
      <c r="Q185" s="57" t="s">
        <v>14</v>
      </c>
    </row>
    <row r="186" spans="2:17" ht="15" customHeight="1">
      <c r="B186" s="1255"/>
      <c r="C186" s="1256"/>
      <c r="D186" s="1256"/>
      <c r="E186" s="1257"/>
      <c r="F186" s="1266" t="s">
        <v>823</v>
      </c>
      <c r="G186" s="1266"/>
      <c r="H186" s="43"/>
      <c r="I186" s="1254"/>
      <c r="J186" s="1254"/>
      <c r="K186" s="1254"/>
      <c r="L186" s="1254"/>
      <c r="M186" s="1254"/>
      <c r="N186" s="1254"/>
      <c r="O186" s="1254"/>
      <c r="P186" s="1254"/>
      <c r="Q186" s="1254"/>
    </row>
    <row r="187" spans="2:17" ht="15.95" customHeight="1">
      <c r="B187" s="1262" t="s">
        <v>390</v>
      </c>
      <c r="C187" s="1262"/>
      <c r="D187" s="1262"/>
      <c r="E187" s="1262"/>
      <c r="F187" s="1262"/>
      <c r="G187" s="1262"/>
      <c r="H187" s="1262"/>
      <c r="I187" s="1262"/>
      <c r="J187" s="1262"/>
      <c r="K187" s="1262"/>
      <c r="L187" s="1262"/>
      <c r="M187" s="1262"/>
      <c r="N187" s="1262"/>
      <c r="O187" s="1262"/>
      <c r="P187" s="1262"/>
      <c r="Q187" s="70"/>
    </row>
    <row r="188" spans="2:17" ht="15.95" customHeight="1">
      <c r="B188" s="9">
        <v>1</v>
      </c>
      <c r="C188" s="1290" t="s">
        <v>391</v>
      </c>
      <c r="D188" s="122" t="s">
        <v>393</v>
      </c>
      <c r="E188" s="48" t="s">
        <v>700</v>
      </c>
      <c r="F188" s="48" t="s">
        <v>19</v>
      </c>
      <c r="G188" s="48">
        <v>1964</v>
      </c>
      <c r="H188" s="199">
        <v>8163428</v>
      </c>
      <c r="I188" s="103">
        <v>3139.78</v>
      </c>
      <c r="J188" s="5">
        <v>2</v>
      </c>
      <c r="K188" s="5" t="s">
        <v>19</v>
      </c>
      <c r="L188" s="5" t="s">
        <v>19</v>
      </c>
      <c r="M188" s="5" t="s">
        <v>51</v>
      </c>
      <c r="N188" s="5" t="s">
        <v>47</v>
      </c>
      <c r="O188" s="5" t="s">
        <v>48</v>
      </c>
      <c r="P188" s="48" t="s">
        <v>112</v>
      </c>
      <c r="Q188" s="72" t="s">
        <v>397</v>
      </c>
    </row>
    <row r="189" spans="2:17" ht="15.95" customHeight="1">
      <c r="B189" s="6">
        <v>2</v>
      </c>
      <c r="C189" s="1290"/>
      <c r="D189" s="122" t="s">
        <v>395</v>
      </c>
      <c r="E189" s="48" t="s">
        <v>921</v>
      </c>
      <c r="F189" s="48" t="s">
        <v>19</v>
      </c>
      <c r="G189" s="48">
        <v>2011</v>
      </c>
      <c r="H189" s="199">
        <v>1099818.3</v>
      </c>
      <c r="I189" s="22" t="s">
        <v>14</v>
      </c>
      <c r="J189" s="48" t="s">
        <v>14</v>
      </c>
      <c r="K189" s="48" t="s">
        <v>14</v>
      </c>
      <c r="L189" s="48" t="s">
        <v>14</v>
      </c>
      <c r="M189" s="48" t="s">
        <v>14</v>
      </c>
      <c r="N189" s="48" t="s">
        <v>14</v>
      </c>
      <c r="O189" s="48" t="s">
        <v>14</v>
      </c>
      <c r="P189" s="48" t="s">
        <v>14</v>
      </c>
      <c r="Q189" s="57" t="s">
        <v>14</v>
      </c>
    </row>
    <row r="190" spans="2:17" ht="15.95" customHeight="1">
      <c r="B190" s="245"/>
      <c r="C190" s="1291"/>
      <c r="D190" s="690" t="s">
        <v>288</v>
      </c>
      <c r="E190" s="690" t="s">
        <v>289</v>
      </c>
      <c r="F190" s="691" t="s">
        <v>19</v>
      </c>
      <c r="G190" s="690">
        <v>1995</v>
      </c>
      <c r="H190" s="262">
        <v>10165.68</v>
      </c>
      <c r="I190" s="690"/>
      <c r="J190" s="690"/>
      <c r="K190" s="690"/>
      <c r="L190" s="690"/>
      <c r="M190" s="690"/>
      <c r="N190" s="690"/>
      <c r="O190" s="690"/>
      <c r="P190" s="690"/>
      <c r="Q190" s="891"/>
    </row>
    <row r="191" spans="2:17" ht="15.95" customHeight="1">
      <c r="B191" s="6">
        <v>3</v>
      </c>
      <c r="C191" s="1290"/>
      <c r="D191" s="122" t="s">
        <v>396</v>
      </c>
      <c r="E191" s="48" t="s">
        <v>921</v>
      </c>
      <c r="F191" s="48" t="s">
        <v>19</v>
      </c>
      <c r="G191" s="48">
        <v>2012</v>
      </c>
      <c r="H191" s="199">
        <v>231547.5</v>
      </c>
      <c r="I191" s="22" t="s">
        <v>14</v>
      </c>
      <c r="J191" s="48" t="s">
        <v>14</v>
      </c>
      <c r="K191" s="48" t="s">
        <v>14</v>
      </c>
      <c r="L191" s="48" t="s">
        <v>14</v>
      </c>
      <c r="M191" s="48" t="s">
        <v>14</v>
      </c>
      <c r="N191" s="48" t="s">
        <v>14</v>
      </c>
      <c r="O191" s="48" t="s">
        <v>14</v>
      </c>
      <c r="P191" s="48" t="s">
        <v>14</v>
      </c>
      <c r="Q191" s="57" t="s">
        <v>14</v>
      </c>
    </row>
    <row r="192" spans="2:17" ht="15" customHeight="1">
      <c r="B192" s="1255"/>
      <c r="C192" s="1256"/>
      <c r="D192" s="1256"/>
      <c r="E192" s="1257"/>
      <c r="F192" s="1266" t="s">
        <v>823</v>
      </c>
      <c r="G192" s="1266"/>
      <c r="H192" s="43">
        <f>SUM(H188:H191)</f>
        <v>9504959.4800000004</v>
      </c>
      <c r="I192" s="1254"/>
      <c r="J192" s="1254"/>
      <c r="K192" s="1254"/>
      <c r="L192" s="1254"/>
      <c r="M192" s="1254"/>
      <c r="N192" s="1254"/>
      <c r="O192" s="1254"/>
      <c r="P192" s="1254"/>
      <c r="Q192" s="1254"/>
    </row>
    <row r="193" spans="2:17" ht="15.95" customHeight="1">
      <c r="B193" s="1262" t="s">
        <v>418</v>
      </c>
      <c r="C193" s="1262"/>
      <c r="D193" s="1262"/>
      <c r="E193" s="1262"/>
      <c r="F193" s="1262"/>
      <c r="G193" s="1262"/>
      <c r="H193" s="1262"/>
      <c r="I193" s="1262"/>
      <c r="J193" s="1262"/>
      <c r="K193" s="1262"/>
      <c r="L193" s="1262"/>
      <c r="M193" s="1262"/>
      <c r="N193" s="1262"/>
      <c r="O193" s="1262"/>
      <c r="P193" s="1262"/>
      <c r="Q193" s="70"/>
    </row>
    <row r="194" spans="2:17" ht="30" customHeight="1">
      <c r="B194" s="9">
        <v>1</v>
      </c>
      <c r="C194" s="1290" t="s">
        <v>958</v>
      </c>
      <c r="D194" s="122" t="s">
        <v>422</v>
      </c>
      <c r="E194" s="48" t="s">
        <v>80</v>
      </c>
      <c r="F194" s="48" t="s">
        <v>19</v>
      </c>
      <c r="G194" s="48">
        <v>1970</v>
      </c>
      <c r="H194" s="199">
        <v>6168214</v>
      </c>
      <c r="I194" s="21">
        <v>2372.39</v>
      </c>
      <c r="J194" s="5">
        <v>3</v>
      </c>
      <c r="K194" s="48" t="s">
        <v>432</v>
      </c>
      <c r="L194" s="5" t="s">
        <v>19</v>
      </c>
      <c r="M194" s="5" t="s">
        <v>51</v>
      </c>
      <c r="N194" s="48" t="s">
        <v>427</v>
      </c>
      <c r="O194" s="5" t="s">
        <v>48</v>
      </c>
      <c r="P194" s="48" t="s">
        <v>75</v>
      </c>
      <c r="Q194" s="72" t="s">
        <v>426</v>
      </c>
    </row>
    <row r="195" spans="2:17" ht="15.95" customHeight="1">
      <c r="B195" s="6">
        <v>2</v>
      </c>
      <c r="C195" s="1290"/>
      <c r="D195" s="122" t="s">
        <v>423</v>
      </c>
      <c r="E195" s="48" t="s">
        <v>424</v>
      </c>
      <c r="F195" s="48" t="s">
        <v>19</v>
      </c>
      <c r="G195" s="48">
        <v>2006</v>
      </c>
      <c r="H195" s="199">
        <v>234338</v>
      </c>
      <c r="I195" s="21">
        <v>90.13</v>
      </c>
      <c r="J195" s="5">
        <v>1</v>
      </c>
      <c r="K195" s="5" t="s">
        <v>51</v>
      </c>
      <c r="L195" s="5" t="s">
        <v>51</v>
      </c>
      <c r="M195" s="5" t="s">
        <v>51</v>
      </c>
      <c r="N195" s="5" t="s">
        <v>428</v>
      </c>
      <c r="O195" s="5" t="s">
        <v>23</v>
      </c>
      <c r="P195" s="48" t="s">
        <v>75</v>
      </c>
      <c r="Q195" s="57" t="s">
        <v>14</v>
      </c>
    </row>
    <row r="196" spans="2:17" ht="15.95" customHeight="1">
      <c r="B196" s="6">
        <v>3</v>
      </c>
      <c r="C196" s="1290"/>
      <c r="D196" s="122" t="s">
        <v>455</v>
      </c>
      <c r="E196" s="48" t="s">
        <v>14</v>
      </c>
      <c r="F196" s="48"/>
      <c r="G196" s="48">
        <v>2007</v>
      </c>
      <c r="H196" s="199">
        <v>352246</v>
      </c>
      <c r="I196" s="22" t="s">
        <v>14</v>
      </c>
      <c r="J196" s="48" t="s">
        <v>14</v>
      </c>
      <c r="K196" s="48" t="s">
        <v>14</v>
      </c>
      <c r="L196" s="48" t="s">
        <v>14</v>
      </c>
      <c r="M196" s="48" t="s">
        <v>14</v>
      </c>
      <c r="N196" s="48" t="s">
        <v>14</v>
      </c>
      <c r="O196" s="48" t="s">
        <v>14</v>
      </c>
      <c r="P196" s="48" t="s">
        <v>14</v>
      </c>
      <c r="Q196" s="57" t="s">
        <v>14</v>
      </c>
    </row>
    <row r="197" spans="2:17" ht="15.95" customHeight="1">
      <c r="B197" s="9">
        <v>4</v>
      </c>
      <c r="C197" s="1290"/>
      <c r="D197" s="122" t="s">
        <v>308</v>
      </c>
      <c r="E197" s="48" t="s">
        <v>921</v>
      </c>
      <c r="F197" s="48" t="s">
        <v>19</v>
      </c>
      <c r="G197" s="48">
        <v>2012</v>
      </c>
      <c r="H197" s="199">
        <v>199069.79</v>
      </c>
      <c r="I197" s="21">
        <v>500</v>
      </c>
      <c r="J197" s="48" t="s">
        <v>14</v>
      </c>
      <c r="K197" s="5" t="s">
        <v>51</v>
      </c>
      <c r="L197" s="5" t="s">
        <v>51</v>
      </c>
      <c r="M197" s="5" t="s">
        <v>51</v>
      </c>
      <c r="N197" s="48" t="s">
        <v>14</v>
      </c>
      <c r="O197" s="48" t="s">
        <v>14</v>
      </c>
      <c r="P197" s="48" t="s">
        <v>14</v>
      </c>
      <c r="Q197" s="57" t="s">
        <v>14</v>
      </c>
    </row>
    <row r="198" spans="2:17" ht="30" customHeight="1">
      <c r="B198" s="6">
        <v>5</v>
      </c>
      <c r="C198" s="1290"/>
      <c r="D198" s="122" t="s">
        <v>588</v>
      </c>
      <c r="E198" s="48" t="s">
        <v>587</v>
      </c>
      <c r="F198" s="48" t="s">
        <v>19</v>
      </c>
      <c r="G198" s="48">
        <v>2012</v>
      </c>
      <c r="H198" s="199">
        <v>1147147.8799999999</v>
      </c>
      <c r="I198" s="21">
        <v>2468</v>
      </c>
      <c r="J198" s="5">
        <v>0</v>
      </c>
      <c r="K198" s="5" t="s">
        <v>51</v>
      </c>
      <c r="L198" s="48" t="s">
        <v>2434</v>
      </c>
      <c r="M198" s="5" t="s">
        <v>51</v>
      </c>
      <c r="N198" s="5" t="s">
        <v>429</v>
      </c>
      <c r="O198" s="5" t="s">
        <v>430</v>
      </c>
      <c r="P198" s="48" t="s">
        <v>431</v>
      </c>
      <c r="Q198" s="57" t="s">
        <v>14</v>
      </c>
    </row>
    <row r="199" spans="2:17" ht="15" customHeight="1">
      <c r="B199" s="1255"/>
      <c r="C199" s="1256"/>
      <c r="D199" s="1256"/>
      <c r="E199" s="1257"/>
      <c r="F199" s="1266" t="s">
        <v>823</v>
      </c>
      <c r="G199" s="1266"/>
      <c r="H199" s="43">
        <f>SUM(H194:H198)</f>
        <v>8101015.6699999999</v>
      </c>
      <c r="I199" s="1254"/>
      <c r="J199" s="1254"/>
      <c r="K199" s="1254"/>
      <c r="L199" s="1254"/>
      <c r="M199" s="1254"/>
      <c r="N199" s="1254"/>
      <c r="O199" s="1254"/>
      <c r="P199" s="1254"/>
      <c r="Q199" s="1254"/>
    </row>
    <row r="200" spans="2:17" ht="15.95" customHeight="1">
      <c r="B200" s="1262" t="s">
        <v>434</v>
      </c>
      <c r="C200" s="1262"/>
      <c r="D200" s="1262"/>
      <c r="E200" s="1262"/>
      <c r="F200" s="1262"/>
      <c r="G200" s="1262"/>
      <c r="H200" s="1262"/>
      <c r="I200" s="1262"/>
      <c r="J200" s="1262"/>
      <c r="K200" s="1262"/>
      <c r="L200" s="1262"/>
      <c r="M200" s="1262"/>
      <c r="N200" s="1262"/>
      <c r="O200" s="1262"/>
      <c r="P200" s="1262"/>
      <c r="Q200" s="70"/>
    </row>
    <row r="201" spans="2:17" ht="30" customHeight="1">
      <c r="B201" s="6">
        <v>1</v>
      </c>
      <c r="C201" s="1290" t="s">
        <v>435</v>
      </c>
      <c r="D201" s="122" t="s">
        <v>422</v>
      </c>
      <c r="E201" s="1253" t="s">
        <v>436</v>
      </c>
      <c r="F201" s="48" t="s">
        <v>19</v>
      </c>
      <c r="G201" s="48">
        <v>1935</v>
      </c>
      <c r="H201" s="199">
        <v>1673620</v>
      </c>
      <c r="I201" s="21">
        <v>643.70000000000005</v>
      </c>
      <c r="J201" s="56" t="s">
        <v>441</v>
      </c>
      <c r="K201" s="5" t="s">
        <v>51</v>
      </c>
      <c r="L201" s="5" t="s">
        <v>19</v>
      </c>
      <c r="M201" s="5" t="s">
        <v>51</v>
      </c>
      <c r="N201" s="5" t="s">
        <v>442</v>
      </c>
      <c r="O201" s="5" t="s">
        <v>136</v>
      </c>
      <c r="P201" s="48" t="s">
        <v>1041</v>
      </c>
      <c r="Q201" s="72" t="s">
        <v>437</v>
      </c>
    </row>
    <row r="202" spans="2:17" ht="30" customHeight="1">
      <c r="B202" s="9">
        <v>2</v>
      </c>
      <c r="C202" s="1290"/>
      <c r="D202" s="122" t="s">
        <v>438</v>
      </c>
      <c r="E202" s="1253"/>
      <c r="F202" s="48" t="s">
        <v>19</v>
      </c>
      <c r="G202" s="48">
        <v>2005</v>
      </c>
      <c r="H202" s="199">
        <v>1759420</v>
      </c>
      <c r="I202" s="21">
        <v>676.7</v>
      </c>
      <c r="J202" s="56" t="s">
        <v>443</v>
      </c>
      <c r="K202" s="5" t="s">
        <v>51</v>
      </c>
      <c r="L202" s="5" t="s">
        <v>19</v>
      </c>
      <c r="M202" s="5" t="s">
        <v>51</v>
      </c>
      <c r="N202" s="5" t="s">
        <v>210</v>
      </c>
      <c r="O202" s="5" t="s">
        <v>48</v>
      </c>
      <c r="P202" s="48" t="s">
        <v>1042</v>
      </c>
      <c r="Q202" s="72" t="s">
        <v>577</v>
      </c>
    </row>
    <row r="203" spans="2:17" ht="15.95" customHeight="1">
      <c r="B203" s="6">
        <v>3</v>
      </c>
      <c r="C203" s="1290"/>
      <c r="D203" s="122" t="s">
        <v>308</v>
      </c>
      <c r="E203" s="1253" t="s">
        <v>439</v>
      </c>
      <c r="F203" s="172" t="s">
        <v>19</v>
      </c>
      <c r="G203" s="48">
        <v>2011</v>
      </c>
      <c r="H203" s="199">
        <v>107294.2</v>
      </c>
      <c r="I203" s="21">
        <v>242</v>
      </c>
      <c r="J203" s="48" t="s">
        <v>14</v>
      </c>
      <c r="K203" s="48" t="s">
        <v>14</v>
      </c>
      <c r="L203" s="48" t="s">
        <v>14</v>
      </c>
      <c r="M203" s="48" t="s">
        <v>14</v>
      </c>
      <c r="N203" s="48" t="s">
        <v>14</v>
      </c>
      <c r="O203" s="5" t="s">
        <v>444</v>
      </c>
      <c r="P203" s="48" t="s">
        <v>14</v>
      </c>
      <c r="Q203" s="72" t="s">
        <v>440</v>
      </c>
    </row>
    <row r="204" spans="2:17" ht="15.95" customHeight="1">
      <c r="B204" s="6">
        <v>4</v>
      </c>
      <c r="C204" s="1290"/>
      <c r="D204" s="122" t="s">
        <v>2819</v>
      </c>
      <c r="E204" s="1253"/>
      <c r="F204" s="48" t="s">
        <v>19</v>
      </c>
      <c r="G204" s="48">
        <v>2011</v>
      </c>
      <c r="H204" s="199">
        <v>1142766.28</v>
      </c>
      <c r="I204" s="21" t="s">
        <v>2820</v>
      </c>
      <c r="J204" s="48">
        <v>1</v>
      </c>
      <c r="K204" s="48" t="s">
        <v>51</v>
      </c>
      <c r="L204" s="48" t="s">
        <v>19</v>
      </c>
      <c r="M204" s="48" t="s">
        <v>51</v>
      </c>
      <c r="N204" s="48" t="s">
        <v>2821</v>
      </c>
      <c r="O204" s="48" t="s">
        <v>136</v>
      </c>
      <c r="P204" s="48" t="s">
        <v>2822</v>
      </c>
      <c r="Q204" s="57" t="s">
        <v>14</v>
      </c>
    </row>
    <row r="205" spans="2:17" ht="15" customHeight="1">
      <c r="B205" s="1255"/>
      <c r="C205" s="1256"/>
      <c r="D205" s="1256"/>
      <c r="E205" s="1257"/>
      <c r="F205" s="1266" t="s">
        <v>823</v>
      </c>
      <c r="G205" s="1266"/>
      <c r="H205" s="43">
        <f>SUM(H201:H204)</f>
        <v>4683100.4800000004</v>
      </c>
      <c r="I205" s="1254"/>
      <c r="J205" s="1254"/>
      <c r="K205" s="1254"/>
      <c r="L205" s="1254"/>
      <c r="M205" s="1254"/>
      <c r="N205" s="1254"/>
      <c r="O205" s="1254"/>
      <c r="P205" s="1254"/>
      <c r="Q205" s="1254"/>
    </row>
    <row r="206" spans="2:17" ht="15.95" customHeight="1">
      <c r="B206" s="1262" t="s">
        <v>449</v>
      </c>
      <c r="C206" s="1262"/>
      <c r="D206" s="1262"/>
      <c r="E206" s="1262"/>
      <c r="F206" s="1262"/>
      <c r="G206" s="1262"/>
      <c r="H206" s="1262"/>
      <c r="I206" s="1262"/>
      <c r="J206" s="1262"/>
      <c r="K206" s="1262"/>
      <c r="L206" s="1262"/>
      <c r="M206" s="1262"/>
      <c r="N206" s="1262"/>
      <c r="O206" s="1262"/>
      <c r="P206" s="1262"/>
      <c r="Q206" s="70"/>
    </row>
    <row r="207" spans="2:17" ht="30" customHeight="1">
      <c r="B207" s="9">
        <v>1</v>
      </c>
      <c r="C207" s="1290" t="s">
        <v>450</v>
      </c>
      <c r="D207" s="122" t="s">
        <v>452</v>
      </c>
      <c r="E207" s="1253" t="s">
        <v>585</v>
      </c>
      <c r="F207" s="48" t="s">
        <v>19</v>
      </c>
      <c r="G207" s="48">
        <v>1967</v>
      </c>
      <c r="H207" s="199">
        <v>3211000</v>
      </c>
      <c r="I207" s="21">
        <v>1235</v>
      </c>
      <c r="J207" s="5">
        <v>2</v>
      </c>
      <c r="K207" s="5" t="s">
        <v>19</v>
      </c>
      <c r="L207" s="5" t="s">
        <v>19</v>
      </c>
      <c r="M207" s="5" t="s">
        <v>51</v>
      </c>
      <c r="N207" s="48" t="s">
        <v>456</v>
      </c>
      <c r="O207" s="48" t="s">
        <v>457</v>
      </c>
      <c r="P207" s="48" t="s">
        <v>459</v>
      </c>
      <c r="Q207" s="72" t="s">
        <v>2435</v>
      </c>
    </row>
    <row r="208" spans="2:17" ht="45" customHeight="1">
      <c r="B208" s="6">
        <v>2</v>
      </c>
      <c r="C208" s="1290"/>
      <c r="D208" s="122" t="s">
        <v>117</v>
      </c>
      <c r="E208" s="1253"/>
      <c r="F208" s="48" t="s">
        <v>19</v>
      </c>
      <c r="G208" s="48">
        <v>2001</v>
      </c>
      <c r="H208" s="199">
        <v>748800</v>
      </c>
      <c r="I208" s="21">
        <v>288</v>
      </c>
      <c r="J208" s="5">
        <v>1</v>
      </c>
      <c r="K208" s="5" t="s">
        <v>51</v>
      </c>
      <c r="L208" s="5" t="s">
        <v>51</v>
      </c>
      <c r="M208" s="5" t="s">
        <v>51</v>
      </c>
      <c r="N208" s="48" t="s">
        <v>458</v>
      </c>
      <c r="O208" s="48" t="s">
        <v>1032</v>
      </c>
      <c r="P208" s="48" t="s">
        <v>1043</v>
      </c>
      <c r="Q208" s="57" t="s">
        <v>14</v>
      </c>
    </row>
    <row r="209" spans="2:17" ht="15.95" customHeight="1">
      <c r="B209" s="6">
        <v>3</v>
      </c>
      <c r="C209" s="1290"/>
      <c r="D209" s="122" t="s">
        <v>371</v>
      </c>
      <c r="E209" s="1253"/>
      <c r="F209" s="48" t="s">
        <v>19</v>
      </c>
      <c r="G209" s="48">
        <v>2010</v>
      </c>
      <c r="H209" s="199">
        <v>133373.22</v>
      </c>
      <c r="I209" s="22" t="s">
        <v>14</v>
      </c>
      <c r="J209" s="48" t="s">
        <v>14</v>
      </c>
      <c r="K209" s="48" t="s">
        <v>14</v>
      </c>
      <c r="L209" s="48" t="s">
        <v>14</v>
      </c>
      <c r="M209" s="48" t="s">
        <v>14</v>
      </c>
      <c r="N209" s="48" t="s">
        <v>14</v>
      </c>
      <c r="O209" s="48" t="s">
        <v>14</v>
      </c>
      <c r="P209" s="48" t="s">
        <v>14</v>
      </c>
      <c r="Q209" s="57" t="s">
        <v>14</v>
      </c>
    </row>
    <row r="210" spans="2:17" ht="15.95" customHeight="1">
      <c r="B210" s="9">
        <v>4</v>
      </c>
      <c r="C210" s="1290"/>
      <c r="D210" s="122" t="s">
        <v>453</v>
      </c>
      <c r="E210" s="1253"/>
      <c r="F210" s="48" t="s">
        <v>19</v>
      </c>
      <c r="G210" s="48">
        <v>2015</v>
      </c>
      <c r="H210" s="199">
        <v>211000</v>
      </c>
      <c r="I210" s="22" t="s">
        <v>14</v>
      </c>
      <c r="J210" s="48" t="s">
        <v>14</v>
      </c>
      <c r="K210" s="48" t="s">
        <v>14</v>
      </c>
      <c r="L210" s="48" t="s">
        <v>14</v>
      </c>
      <c r="M210" s="48" t="s">
        <v>14</v>
      </c>
      <c r="N210" s="48" t="s">
        <v>14</v>
      </c>
      <c r="O210" s="48" t="s">
        <v>14</v>
      </c>
      <c r="P210" s="48" t="s">
        <v>14</v>
      </c>
      <c r="Q210" s="57" t="s">
        <v>14</v>
      </c>
    </row>
    <row r="211" spans="2:17" ht="15" customHeight="1">
      <c r="B211" s="1255"/>
      <c r="C211" s="1256"/>
      <c r="D211" s="1256"/>
      <c r="E211" s="1257"/>
      <c r="F211" s="1266" t="s">
        <v>823</v>
      </c>
      <c r="G211" s="1266"/>
      <c r="H211" s="43">
        <f>SUM(H207:H210)</f>
        <v>4304173.2200000007</v>
      </c>
      <c r="I211" s="1254"/>
      <c r="J211" s="1254"/>
      <c r="K211" s="1254"/>
      <c r="L211" s="1254"/>
      <c r="M211" s="1254"/>
      <c r="N211" s="1254"/>
      <c r="O211" s="1254"/>
      <c r="P211" s="1254"/>
      <c r="Q211" s="1254"/>
    </row>
    <row r="212" spans="2:17" ht="15.95" customHeight="1">
      <c r="B212" s="1262" t="s">
        <v>479</v>
      </c>
      <c r="C212" s="1262"/>
      <c r="D212" s="1262"/>
      <c r="E212" s="1262"/>
      <c r="F212" s="1262"/>
      <c r="G212" s="1262"/>
      <c r="H212" s="1262"/>
      <c r="I212" s="1262"/>
      <c r="J212" s="1262"/>
      <c r="K212" s="1262"/>
      <c r="L212" s="1262"/>
      <c r="M212" s="1262"/>
      <c r="N212" s="1262"/>
      <c r="O212" s="1262"/>
      <c r="P212" s="1262"/>
      <c r="Q212" s="70"/>
    </row>
    <row r="213" spans="2:17" ht="45" customHeight="1">
      <c r="B213" s="6">
        <v>1</v>
      </c>
      <c r="C213" s="49" t="s">
        <v>475</v>
      </c>
      <c r="D213" s="122" t="s">
        <v>477</v>
      </c>
      <c r="E213" s="48" t="s">
        <v>393</v>
      </c>
      <c r="F213" s="48" t="s">
        <v>19</v>
      </c>
      <c r="G213" s="48">
        <v>1997</v>
      </c>
      <c r="H213" s="199">
        <v>9675900</v>
      </c>
      <c r="I213" s="21">
        <v>3721.5</v>
      </c>
      <c r="J213" s="5">
        <v>2</v>
      </c>
      <c r="K213" s="5" t="s">
        <v>19</v>
      </c>
      <c r="L213" s="5" t="s">
        <v>19</v>
      </c>
      <c r="M213" s="5" t="s">
        <v>19</v>
      </c>
      <c r="N213" s="5" t="s">
        <v>366</v>
      </c>
      <c r="O213" s="5" t="s">
        <v>359</v>
      </c>
      <c r="P213" s="48" t="s">
        <v>2073</v>
      </c>
      <c r="Q213" s="72" t="s">
        <v>478</v>
      </c>
    </row>
    <row r="214" spans="2:17" ht="15" customHeight="1">
      <c r="B214" s="1255"/>
      <c r="C214" s="1256"/>
      <c r="D214" s="1256"/>
      <c r="E214" s="1257"/>
      <c r="F214" s="1266" t="s">
        <v>823</v>
      </c>
      <c r="G214" s="1266"/>
      <c r="H214" s="43">
        <f>SUM(H213)</f>
        <v>9675900</v>
      </c>
      <c r="I214" s="1254"/>
      <c r="J214" s="1254"/>
      <c r="K214" s="1254"/>
      <c r="L214" s="1254"/>
      <c r="M214" s="1254"/>
      <c r="N214" s="1254"/>
      <c r="O214" s="1254"/>
      <c r="P214" s="1254"/>
      <c r="Q214" s="1254"/>
    </row>
    <row r="215" spans="2:17" ht="15.95" customHeight="1">
      <c r="B215" s="1262" t="s">
        <v>485</v>
      </c>
      <c r="C215" s="1262"/>
      <c r="D215" s="1262"/>
      <c r="E215" s="1262"/>
      <c r="F215" s="1262"/>
      <c r="G215" s="1262"/>
      <c r="H215" s="1262"/>
      <c r="I215" s="1262"/>
      <c r="J215" s="1262"/>
      <c r="K215" s="1262"/>
      <c r="L215" s="1262"/>
      <c r="M215" s="1262"/>
      <c r="N215" s="1262"/>
      <c r="O215" s="1262"/>
      <c r="P215" s="1262"/>
      <c r="Q215" s="70"/>
    </row>
    <row r="216" spans="2:17" ht="30" customHeight="1">
      <c r="B216" s="6">
        <v>1</v>
      </c>
      <c r="C216" s="50" t="s">
        <v>480</v>
      </c>
      <c r="D216" s="125" t="s">
        <v>482</v>
      </c>
      <c r="E216" s="19" t="s">
        <v>394</v>
      </c>
      <c r="F216" s="48" t="s">
        <v>19</v>
      </c>
      <c r="G216" s="48">
        <v>1986</v>
      </c>
      <c r="H216" s="199">
        <v>29645200</v>
      </c>
      <c r="I216" s="99">
        <v>11402</v>
      </c>
      <c r="J216" s="5">
        <v>3</v>
      </c>
      <c r="K216" s="5" t="s">
        <v>19</v>
      </c>
      <c r="L216" s="5" t="s">
        <v>19</v>
      </c>
      <c r="M216" s="5" t="s">
        <v>51</v>
      </c>
      <c r="N216" s="50" t="s">
        <v>1080</v>
      </c>
      <c r="O216" s="50" t="s">
        <v>48</v>
      </c>
      <c r="P216" s="50" t="s">
        <v>1044</v>
      </c>
      <c r="Q216" s="77" t="s">
        <v>594</v>
      </c>
    </row>
    <row r="217" spans="2:17" ht="30" customHeight="1">
      <c r="B217" s="9">
        <v>2</v>
      </c>
      <c r="C217" s="50" t="s">
        <v>484</v>
      </c>
      <c r="D217" s="125" t="s">
        <v>483</v>
      </c>
      <c r="E217" s="48" t="s">
        <v>921</v>
      </c>
      <c r="F217" s="48" t="s">
        <v>19</v>
      </c>
      <c r="G217" s="48">
        <v>1986</v>
      </c>
      <c r="H217" s="29">
        <v>29947.200000000001</v>
      </c>
      <c r="I217" s="99">
        <v>233</v>
      </c>
      <c r="J217" s="5">
        <v>1</v>
      </c>
      <c r="K217" s="5" t="s">
        <v>51</v>
      </c>
      <c r="L217" s="5" t="s">
        <v>19</v>
      </c>
      <c r="M217" s="5" t="s">
        <v>51</v>
      </c>
      <c r="N217" s="50" t="s">
        <v>1080</v>
      </c>
      <c r="O217" s="50" t="s">
        <v>48</v>
      </c>
      <c r="P217" s="50" t="s">
        <v>1044</v>
      </c>
      <c r="Q217" s="77" t="s">
        <v>599</v>
      </c>
    </row>
    <row r="218" spans="2:17" ht="15" customHeight="1">
      <c r="B218" s="6">
        <v>3</v>
      </c>
      <c r="C218" s="332"/>
      <c r="D218" s="332" t="s">
        <v>3802</v>
      </c>
      <c r="E218" s="354"/>
      <c r="F218" s="354"/>
      <c r="G218" s="354">
        <v>2020</v>
      </c>
      <c r="H218" s="377">
        <v>112702.98</v>
      </c>
      <c r="I218" s="378"/>
      <c r="J218" s="356"/>
      <c r="K218" s="356"/>
      <c r="L218" s="356"/>
      <c r="M218" s="356"/>
      <c r="N218" s="332"/>
      <c r="O218" s="332"/>
      <c r="P218" s="332"/>
      <c r="Q218" s="341"/>
    </row>
    <row r="219" spans="2:17" ht="15" customHeight="1">
      <c r="B219" s="107">
        <v>4</v>
      </c>
      <c r="C219" s="893"/>
      <c r="D219" s="893" t="s">
        <v>3830</v>
      </c>
      <c r="E219" s="354"/>
      <c r="F219" s="354"/>
      <c r="G219" s="354"/>
      <c r="H219" s="894">
        <v>260760</v>
      </c>
      <c r="I219" s="378"/>
      <c r="J219" s="356"/>
      <c r="K219" s="356"/>
      <c r="L219" s="356"/>
      <c r="M219" s="356"/>
      <c r="N219" s="332"/>
      <c r="O219" s="332"/>
      <c r="P219" s="332"/>
      <c r="Q219" s="341"/>
    </row>
    <row r="220" spans="2:17" ht="15" customHeight="1">
      <c r="B220" s="107">
        <v>5</v>
      </c>
      <c r="C220" s="1074"/>
      <c r="D220" s="1074" t="s">
        <v>5636</v>
      </c>
      <c r="E220" s="1014"/>
      <c r="F220" s="1014"/>
      <c r="G220" s="1014"/>
      <c r="H220" s="1071">
        <v>126973.53</v>
      </c>
      <c r="I220" s="1072"/>
      <c r="J220" s="1073"/>
      <c r="K220" s="1073"/>
      <c r="L220" s="1073"/>
      <c r="M220" s="1073"/>
      <c r="N220" s="996"/>
      <c r="O220" s="996"/>
      <c r="P220" s="996"/>
      <c r="Q220" s="1006"/>
    </row>
    <row r="221" spans="2:17" ht="15" customHeight="1">
      <c r="B221" s="1255"/>
      <c r="C221" s="1256"/>
      <c r="D221" s="1256"/>
      <c r="E221" s="1257"/>
      <c r="F221" s="1266" t="s">
        <v>823</v>
      </c>
      <c r="G221" s="1266"/>
      <c r="H221" s="43">
        <f>SUM(H216:H220)</f>
        <v>30175583.710000001</v>
      </c>
      <c r="I221" s="1254"/>
      <c r="J221" s="1254"/>
      <c r="K221" s="1254"/>
      <c r="L221" s="1254"/>
      <c r="M221" s="1254"/>
      <c r="N221" s="1254"/>
      <c r="O221" s="1254"/>
      <c r="P221" s="1254"/>
      <c r="Q221" s="1254"/>
    </row>
    <row r="222" spans="2:17" ht="15.95" customHeight="1">
      <c r="B222" s="1262" t="s">
        <v>1063</v>
      </c>
      <c r="C222" s="1262"/>
      <c r="D222" s="1262"/>
      <c r="E222" s="1262"/>
      <c r="F222" s="1262"/>
      <c r="G222" s="1262"/>
      <c r="H222" s="1262"/>
      <c r="I222" s="1262"/>
      <c r="J222" s="1262"/>
      <c r="K222" s="1262"/>
      <c r="L222" s="1262"/>
      <c r="M222" s="1262"/>
      <c r="N222" s="1262"/>
      <c r="O222" s="1262"/>
      <c r="P222" s="1262"/>
      <c r="Q222" s="70"/>
    </row>
    <row r="223" spans="2:17" ht="30" customHeight="1">
      <c r="B223" s="6">
        <v>1</v>
      </c>
      <c r="C223" s="1282" t="s">
        <v>491</v>
      </c>
      <c r="D223" s="122" t="s">
        <v>492</v>
      </c>
      <c r="E223" s="1253" t="s">
        <v>394</v>
      </c>
      <c r="F223" s="48" t="s">
        <v>19</v>
      </c>
      <c r="G223" s="48">
        <v>1929</v>
      </c>
      <c r="H223" s="199">
        <v>1363180</v>
      </c>
      <c r="I223" s="21">
        <v>524.29999999999995</v>
      </c>
      <c r="J223" s="5">
        <v>2</v>
      </c>
      <c r="K223" s="5" t="s">
        <v>19</v>
      </c>
      <c r="L223" s="5" t="s">
        <v>19</v>
      </c>
      <c r="M223" s="5" t="s">
        <v>51</v>
      </c>
      <c r="N223" s="5" t="s">
        <v>47</v>
      </c>
      <c r="O223" s="5" t="s">
        <v>48</v>
      </c>
      <c r="P223" s="48" t="s">
        <v>604</v>
      </c>
      <c r="Q223" s="72" t="s">
        <v>493</v>
      </c>
    </row>
    <row r="224" spans="2:17" ht="30" customHeight="1">
      <c r="B224" s="6">
        <v>2</v>
      </c>
      <c r="C224" s="1283"/>
      <c r="D224" s="122" t="s">
        <v>494</v>
      </c>
      <c r="E224" s="1253"/>
      <c r="F224" s="48" t="s">
        <v>19</v>
      </c>
      <c r="G224" s="48">
        <v>2000</v>
      </c>
      <c r="H224" s="199">
        <v>1968070</v>
      </c>
      <c r="I224" s="21">
        <v>756.95</v>
      </c>
      <c r="J224" s="5">
        <v>2</v>
      </c>
      <c r="K224" s="5" t="s">
        <v>51</v>
      </c>
      <c r="L224" s="5" t="s">
        <v>19</v>
      </c>
      <c r="M224" s="5" t="s">
        <v>51</v>
      </c>
      <c r="N224" s="5" t="s">
        <v>498</v>
      </c>
      <c r="O224" s="5" t="s">
        <v>48</v>
      </c>
      <c r="P224" s="48" t="s">
        <v>604</v>
      </c>
      <c r="Q224" s="72" t="s">
        <v>493</v>
      </c>
    </row>
    <row r="225" spans="2:17" ht="30" customHeight="1">
      <c r="B225" s="9">
        <v>3</v>
      </c>
      <c r="C225" s="1283"/>
      <c r="D225" s="122" t="s">
        <v>117</v>
      </c>
      <c r="E225" s="1253"/>
      <c r="F225" s="48" t="s">
        <v>19</v>
      </c>
      <c r="G225" s="48">
        <v>2000</v>
      </c>
      <c r="H225" s="199">
        <v>1325870</v>
      </c>
      <c r="I225" s="21">
        <v>509.95</v>
      </c>
      <c r="J225" s="5">
        <v>1</v>
      </c>
      <c r="K225" s="5" t="s">
        <v>51</v>
      </c>
      <c r="L225" s="5" t="s">
        <v>19</v>
      </c>
      <c r="M225" s="5" t="s">
        <v>51</v>
      </c>
      <c r="N225" s="5" t="s">
        <v>499</v>
      </c>
      <c r="O225" s="5" t="s">
        <v>48</v>
      </c>
      <c r="P225" s="48" t="s">
        <v>605</v>
      </c>
      <c r="Q225" s="72" t="s">
        <v>495</v>
      </c>
    </row>
    <row r="226" spans="2:17" ht="15.95" customHeight="1">
      <c r="B226" s="6">
        <v>4</v>
      </c>
      <c r="C226" s="1283"/>
      <c r="D226" s="122" t="s">
        <v>496</v>
      </c>
      <c r="E226" s="48" t="s">
        <v>924</v>
      </c>
      <c r="F226" s="48" t="s">
        <v>19</v>
      </c>
      <c r="G226" s="48">
        <v>1994</v>
      </c>
      <c r="H226" s="199">
        <v>40694</v>
      </c>
      <c r="I226" s="22" t="s">
        <v>14</v>
      </c>
      <c r="J226" s="48" t="s">
        <v>14</v>
      </c>
      <c r="K226" s="48" t="s">
        <v>14</v>
      </c>
      <c r="L226" s="48" t="s">
        <v>14</v>
      </c>
      <c r="M226" s="48" t="s">
        <v>14</v>
      </c>
      <c r="N226" s="48" t="s">
        <v>14</v>
      </c>
      <c r="O226" s="48" t="s">
        <v>14</v>
      </c>
      <c r="P226" s="48" t="s">
        <v>14</v>
      </c>
      <c r="Q226" s="72" t="s">
        <v>497</v>
      </c>
    </row>
    <row r="227" spans="2:17" ht="15.95" customHeight="1">
      <c r="B227" s="6">
        <v>5</v>
      </c>
      <c r="C227" s="1283"/>
      <c r="D227" s="122" t="s">
        <v>371</v>
      </c>
      <c r="E227" s="48" t="s">
        <v>921</v>
      </c>
      <c r="F227" s="48" t="s">
        <v>19</v>
      </c>
      <c r="G227" s="48">
        <v>2013</v>
      </c>
      <c r="H227" s="199">
        <v>115620.95</v>
      </c>
      <c r="I227" s="22" t="s">
        <v>14</v>
      </c>
      <c r="J227" s="48" t="s">
        <v>14</v>
      </c>
      <c r="K227" s="48" t="s">
        <v>14</v>
      </c>
      <c r="L227" s="48" t="s">
        <v>14</v>
      </c>
      <c r="M227" s="48" t="s">
        <v>14</v>
      </c>
      <c r="N227" s="48" t="s">
        <v>14</v>
      </c>
      <c r="O227" s="48" t="s">
        <v>14</v>
      </c>
      <c r="P227" s="48" t="s">
        <v>14</v>
      </c>
      <c r="Q227" s="57" t="s">
        <v>14</v>
      </c>
    </row>
    <row r="228" spans="2:17" ht="15.95" customHeight="1">
      <c r="B228" s="107">
        <v>6</v>
      </c>
      <c r="C228" s="1284"/>
      <c r="D228" s="134" t="s">
        <v>3339</v>
      </c>
      <c r="E228" s="134"/>
      <c r="F228" s="250" t="s">
        <v>19</v>
      </c>
      <c r="G228" s="250">
        <v>2019</v>
      </c>
      <c r="H228" s="251">
        <v>448887.3</v>
      </c>
      <c r="I228" s="257"/>
      <c r="J228" s="134"/>
      <c r="K228" s="134"/>
      <c r="L228" s="134"/>
      <c r="M228" s="134"/>
      <c r="N228" s="134"/>
      <c r="O228" s="134"/>
      <c r="P228" s="134"/>
      <c r="Q228" s="258"/>
    </row>
    <row r="229" spans="2:17" ht="15" customHeight="1">
      <c r="B229" s="1255"/>
      <c r="C229" s="1256"/>
      <c r="D229" s="1256"/>
      <c r="E229" s="1257"/>
      <c r="F229" s="1266" t="s">
        <v>823</v>
      </c>
      <c r="G229" s="1266"/>
      <c r="H229" s="43">
        <f>SUM(H223:H228)</f>
        <v>5262322.25</v>
      </c>
      <c r="I229" s="1254"/>
      <c r="J229" s="1254"/>
      <c r="K229" s="1254"/>
      <c r="L229" s="1254"/>
      <c r="M229" s="1254"/>
      <c r="N229" s="1254"/>
      <c r="O229" s="1254"/>
      <c r="P229" s="1254"/>
      <c r="Q229" s="1254"/>
    </row>
    <row r="230" spans="2:17" ht="15.95" customHeight="1">
      <c r="B230" s="1262" t="s">
        <v>504</v>
      </c>
      <c r="C230" s="1262"/>
      <c r="D230" s="1262"/>
      <c r="E230" s="1262"/>
      <c r="F230" s="1262"/>
      <c r="G230" s="1262"/>
      <c r="H230" s="1262"/>
      <c r="I230" s="1262"/>
      <c r="J230" s="1262"/>
      <c r="K230" s="1262"/>
      <c r="L230" s="1262"/>
      <c r="M230" s="1262"/>
      <c r="N230" s="1262"/>
      <c r="O230" s="1262"/>
      <c r="P230" s="1262"/>
      <c r="Q230" s="70"/>
    </row>
    <row r="231" spans="2:17" ht="30" customHeight="1">
      <c r="B231" s="9">
        <v>1</v>
      </c>
      <c r="C231" s="49" t="s">
        <v>505</v>
      </c>
      <c r="D231" s="122" t="s">
        <v>508</v>
      </c>
      <c r="E231" s="48" t="s">
        <v>2393</v>
      </c>
      <c r="F231" s="48" t="s">
        <v>19</v>
      </c>
      <c r="G231" s="48" t="s">
        <v>509</v>
      </c>
      <c r="H231" s="199">
        <v>4797000</v>
      </c>
      <c r="I231" s="21">
        <v>1845</v>
      </c>
      <c r="J231" s="5">
        <v>2</v>
      </c>
      <c r="K231" s="5" t="s">
        <v>19</v>
      </c>
      <c r="L231" s="5" t="s">
        <v>19</v>
      </c>
      <c r="M231" s="5" t="s">
        <v>51</v>
      </c>
      <c r="N231" s="5" t="s">
        <v>511</v>
      </c>
      <c r="O231" s="5" t="s">
        <v>136</v>
      </c>
      <c r="P231" s="48" t="s">
        <v>2072</v>
      </c>
      <c r="Q231" s="72" t="s">
        <v>510</v>
      </c>
    </row>
    <row r="232" spans="2:17" ht="15" customHeight="1">
      <c r="B232" s="1255"/>
      <c r="C232" s="1256"/>
      <c r="D232" s="1256"/>
      <c r="E232" s="1257"/>
      <c r="F232" s="1266" t="s">
        <v>823</v>
      </c>
      <c r="G232" s="1266"/>
      <c r="H232" s="43">
        <f>SUM(H231)</f>
        <v>4797000</v>
      </c>
      <c r="I232" s="1254"/>
      <c r="J232" s="1254"/>
      <c r="K232" s="1254"/>
      <c r="L232" s="1254"/>
      <c r="M232" s="1254"/>
      <c r="N232" s="1254"/>
      <c r="O232" s="1254"/>
      <c r="P232" s="1254"/>
      <c r="Q232" s="1254"/>
    </row>
    <row r="233" spans="2:17" ht="15.95" customHeight="1">
      <c r="B233" s="1262" t="s">
        <v>1998</v>
      </c>
      <c r="C233" s="1262"/>
      <c r="D233" s="1262"/>
      <c r="E233" s="1262"/>
      <c r="F233" s="1262"/>
      <c r="G233" s="1262"/>
      <c r="H233" s="1262"/>
      <c r="I233" s="1262"/>
      <c r="J233" s="1262"/>
      <c r="K233" s="1262"/>
      <c r="L233" s="1262"/>
      <c r="M233" s="1262"/>
      <c r="N233" s="1262"/>
      <c r="O233" s="1262"/>
      <c r="P233" s="1262"/>
      <c r="Q233" s="145"/>
    </row>
    <row r="234" spans="2:17" s="39" customFormat="1" ht="30" customHeight="1">
      <c r="B234" s="116">
        <v>1</v>
      </c>
      <c r="C234" s="114" t="s">
        <v>546</v>
      </c>
      <c r="D234" s="122" t="s">
        <v>2789</v>
      </c>
      <c r="E234" s="113" t="s">
        <v>2394</v>
      </c>
      <c r="F234" s="113" t="s">
        <v>19</v>
      </c>
      <c r="G234" s="113">
        <v>2013</v>
      </c>
      <c r="H234" s="199">
        <v>377455.84</v>
      </c>
      <c r="I234" s="46" t="s">
        <v>14</v>
      </c>
      <c r="J234" s="46" t="s">
        <v>14</v>
      </c>
      <c r="K234" s="46" t="s">
        <v>14</v>
      </c>
      <c r="L234" s="46" t="s">
        <v>14</v>
      </c>
      <c r="M234" s="46" t="s">
        <v>14</v>
      </c>
      <c r="N234" s="46" t="s">
        <v>14</v>
      </c>
      <c r="O234" s="46" t="s">
        <v>14</v>
      </c>
      <c r="P234" s="46" t="s">
        <v>14</v>
      </c>
      <c r="Q234" s="46" t="s">
        <v>14</v>
      </c>
    </row>
    <row r="235" spans="2:17" ht="15" customHeight="1">
      <c r="B235" s="1255"/>
      <c r="C235" s="1256"/>
      <c r="D235" s="1256"/>
      <c r="E235" s="1257"/>
      <c r="F235" s="1266" t="s">
        <v>823</v>
      </c>
      <c r="G235" s="1266"/>
      <c r="H235" s="43">
        <f>SUM(H234)</f>
        <v>377455.84</v>
      </c>
      <c r="I235" s="1254"/>
      <c r="J235" s="1254"/>
      <c r="K235" s="1254"/>
      <c r="L235" s="1254"/>
      <c r="M235" s="1254"/>
      <c r="N235" s="1254"/>
      <c r="O235" s="1254"/>
      <c r="P235" s="1254"/>
      <c r="Q235" s="1254"/>
    </row>
    <row r="236" spans="2:17" ht="15.95" customHeight="1">
      <c r="B236" s="1262" t="s">
        <v>516</v>
      </c>
      <c r="C236" s="1262"/>
      <c r="D236" s="1262"/>
      <c r="E236" s="1262"/>
      <c r="F236" s="1262"/>
      <c r="G236" s="1262"/>
      <c r="H236" s="1262"/>
      <c r="I236" s="1262"/>
      <c r="J236" s="1262"/>
      <c r="K236" s="1262"/>
      <c r="L236" s="1262"/>
      <c r="M236" s="1262"/>
      <c r="N236" s="1262"/>
      <c r="O236" s="1262"/>
      <c r="P236" s="1262"/>
      <c r="Q236" s="70"/>
    </row>
    <row r="237" spans="2:17" ht="77.099999999999994" customHeight="1">
      <c r="B237" s="6">
        <v>1</v>
      </c>
      <c r="C237" s="614" t="s">
        <v>578</v>
      </c>
      <c r="D237" s="614" t="s">
        <v>531</v>
      </c>
      <c r="E237" s="614" t="s">
        <v>520</v>
      </c>
      <c r="F237" s="614" t="s">
        <v>19</v>
      </c>
      <c r="G237" s="614">
        <v>1909</v>
      </c>
      <c r="H237" s="615">
        <v>2324478</v>
      </c>
      <c r="I237" s="616">
        <v>894.03</v>
      </c>
      <c r="J237" s="614">
        <v>2</v>
      </c>
      <c r="K237" s="617" t="s">
        <v>19</v>
      </c>
      <c r="L237" s="617" t="s">
        <v>19</v>
      </c>
      <c r="M237" s="617" t="s">
        <v>51</v>
      </c>
      <c r="N237" s="617" t="s">
        <v>47</v>
      </c>
      <c r="O237" s="617" t="s">
        <v>540</v>
      </c>
      <c r="P237" s="614" t="s">
        <v>541</v>
      </c>
      <c r="Q237" s="618" t="s">
        <v>550</v>
      </c>
    </row>
    <row r="238" spans="2:17" ht="74.099999999999994" customHeight="1">
      <c r="B238" s="6">
        <v>2</v>
      </c>
      <c r="C238" s="614" t="s">
        <v>579</v>
      </c>
      <c r="D238" s="614" t="s">
        <v>531</v>
      </c>
      <c r="E238" s="614" t="s">
        <v>520</v>
      </c>
      <c r="F238" s="614" t="s">
        <v>19</v>
      </c>
      <c r="G238" s="614">
        <v>1964</v>
      </c>
      <c r="H238" s="615">
        <v>4552600</v>
      </c>
      <c r="I238" s="616">
        <v>1751</v>
      </c>
      <c r="J238" s="614">
        <v>4</v>
      </c>
      <c r="K238" s="617" t="s">
        <v>19</v>
      </c>
      <c r="L238" s="617" t="s">
        <v>19</v>
      </c>
      <c r="M238" s="614" t="s">
        <v>2463</v>
      </c>
      <c r="N238" s="617" t="s">
        <v>547</v>
      </c>
      <c r="O238" s="617" t="s">
        <v>542</v>
      </c>
      <c r="P238" s="614" t="s">
        <v>1046</v>
      </c>
      <c r="Q238" s="618" t="s">
        <v>2436</v>
      </c>
    </row>
    <row r="239" spans="2:17" ht="30" customHeight="1">
      <c r="B239" s="6">
        <v>3</v>
      </c>
      <c r="C239" s="614" t="s">
        <v>580</v>
      </c>
      <c r="D239" s="614" t="s">
        <v>532</v>
      </c>
      <c r="E239" s="614" t="s">
        <v>521</v>
      </c>
      <c r="F239" s="614" t="s">
        <v>19</v>
      </c>
      <c r="G239" s="614">
        <v>1988</v>
      </c>
      <c r="H239" s="615">
        <v>388336</v>
      </c>
      <c r="I239" s="619">
        <v>149.36000000000001</v>
      </c>
      <c r="J239" s="617">
        <v>1</v>
      </c>
      <c r="K239" s="617" t="s">
        <v>51</v>
      </c>
      <c r="L239" s="617" t="s">
        <v>19</v>
      </c>
      <c r="M239" s="617" t="s">
        <v>51</v>
      </c>
      <c r="N239" s="617" t="s">
        <v>210</v>
      </c>
      <c r="O239" s="617" t="s">
        <v>48</v>
      </c>
      <c r="P239" s="614"/>
      <c r="Q239" s="618" t="s">
        <v>522</v>
      </c>
    </row>
    <row r="240" spans="2:17" ht="45" customHeight="1">
      <c r="B240" s="6">
        <v>4</v>
      </c>
      <c r="C240" s="614" t="s">
        <v>546</v>
      </c>
      <c r="D240" s="614" t="s">
        <v>934</v>
      </c>
      <c r="E240" s="614" t="s">
        <v>134</v>
      </c>
      <c r="F240" s="614" t="s">
        <v>14</v>
      </c>
      <c r="G240" s="614" t="s">
        <v>1070</v>
      </c>
      <c r="H240" s="242">
        <v>17052330.02</v>
      </c>
      <c r="I240" s="616">
        <v>3406.7</v>
      </c>
      <c r="J240" s="617">
        <v>3</v>
      </c>
      <c r="K240" s="617" t="s">
        <v>19</v>
      </c>
      <c r="L240" s="617" t="s">
        <v>19</v>
      </c>
      <c r="M240" s="617" t="s">
        <v>19</v>
      </c>
      <c r="N240" s="617" t="s">
        <v>47</v>
      </c>
      <c r="O240" s="617" t="s">
        <v>136</v>
      </c>
      <c r="P240" s="614" t="s">
        <v>543</v>
      </c>
      <c r="Q240" s="620" t="s">
        <v>523</v>
      </c>
    </row>
    <row r="241" spans="2:17" ht="30" customHeight="1">
      <c r="B241" s="1344">
        <v>5</v>
      </c>
      <c r="C241" s="1287" t="s">
        <v>546</v>
      </c>
      <c r="D241" s="614" t="s">
        <v>3844</v>
      </c>
      <c r="E241" s="1276" t="s">
        <v>524</v>
      </c>
      <c r="F241" s="614" t="s">
        <v>51</v>
      </c>
      <c r="G241" s="614">
        <v>1859</v>
      </c>
      <c r="H241" s="615">
        <v>2257424</v>
      </c>
      <c r="I241" s="616">
        <v>868.24</v>
      </c>
      <c r="J241" s="617">
        <v>2</v>
      </c>
      <c r="K241" s="617" t="s">
        <v>51</v>
      </c>
      <c r="L241" s="617" t="s">
        <v>19</v>
      </c>
      <c r="M241" s="617" t="s">
        <v>51</v>
      </c>
      <c r="N241" s="617" t="s">
        <v>47</v>
      </c>
      <c r="O241" s="617" t="s">
        <v>268</v>
      </c>
      <c r="P241" s="614" t="s">
        <v>1045</v>
      </c>
      <c r="Q241" s="1286" t="s">
        <v>595</v>
      </c>
    </row>
    <row r="242" spans="2:17" ht="30" customHeight="1">
      <c r="B242" s="1345"/>
      <c r="C242" s="1288"/>
      <c r="D242" s="614" t="s">
        <v>2420</v>
      </c>
      <c r="E242" s="1276"/>
      <c r="F242" s="614" t="s">
        <v>51</v>
      </c>
      <c r="G242" s="614" t="s">
        <v>548</v>
      </c>
      <c r="H242" s="615">
        <v>4210440</v>
      </c>
      <c r="I242" s="616">
        <v>1619.4</v>
      </c>
      <c r="J242" s="617">
        <v>1</v>
      </c>
      <c r="K242" s="617" t="s">
        <v>51</v>
      </c>
      <c r="L242" s="617" t="s">
        <v>51</v>
      </c>
      <c r="M242" s="617" t="s">
        <v>51</v>
      </c>
      <c r="N242" s="617" t="s">
        <v>47</v>
      </c>
      <c r="O242" s="617" t="s">
        <v>268</v>
      </c>
      <c r="P242" s="614" t="s">
        <v>1045</v>
      </c>
      <c r="Q242" s="1286"/>
    </row>
    <row r="243" spans="2:17" ht="30" customHeight="1">
      <c r="B243" s="1345"/>
      <c r="C243" s="1288"/>
      <c r="D243" s="614" t="s">
        <v>2421</v>
      </c>
      <c r="E243" s="1276"/>
      <c r="F243" s="614" t="s">
        <v>51</v>
      </c>
      <c r="G243" s="614" t="s">
        <v>548</v>
      </c>
      <c r="H243" s="615">
        <v>291200</v>
      </c>
      <c r="I243" s="616">
        <v>112</v>
      </c>
      <c r="J243" s="617">
        <v>1</v>
      </c>
      <c r="K243" s="617" t="s">
        <v>51</v>
      </c>
      <c r="L243" s="617" t="s">
        <v>51</v>
      </c>
      <c r="M243" s="617" t="s">
        <v>51</v>
      </c>
      <c r="N243" s="617" t="s">
        <v>47</v>
      </c>
      <c r="O243" s="617" t="s">
        <v>268</v>
      </c>
      <c r="P243" s="614" t="s">
        <v>1045</v>
      </c>
      <c r="Q243" s="1286"/>
    </row>
    <row r="244" spans="2:17" ht="30" customHeight="1">
      <c r="B244" s="1345"/>
      <c r="C244" s="1288"/>
      <c r="D244" s="614" t="s">
        <v>2422</v>
      </c>
      <c r="E244" s="1276"/>
      <c r="F244" s="614" t="s">
        <v>51</v>
      </c>
      <c r="G244" s="614" t="s">
        <v>548</v>
      </c>
      <c r="H244" s="615">
        <v>346580</v>
      </c>
      <c r="I244" s="616">
        <v>133.30000000000001</v>
      </c>
      <c r="J244" s="617">
        <v>1</v>
      </c>
      <c r="K244" s="617" t="s">
        <v>51</v>
      </c>
      <c r="L244" s="617" t="s">
        <v>51</v>
      </c>
      <c r="M244" s="617" t="s">
        <v>51</v>
      </c>
      <c r="N244" s="617" t="s">
        <v>47</v>
      </c>
      <c r="O244" s="617" t="s">
        <v>268</v>
      </c>
      <c r="P244" s="614" t="s">
        <v>1045</v>
      </c>
      <c r="Q244" s="1286"/>
    </row>
    <row r="245" spans="2:17" ht="15.95" customHeight="1">
      <c r="B245" s="1346"/>
      <c r="C245" s="1289"/>
      <c r="D245" s="614" t="s">
        <v>2014</v>
      </c>
      <c r="E245" s="614" t="s">
        <v>2015</v>
      </c>
      <c r="F245" s="614" t="s">
        <v>19</v>
      </c>
      <c r="G245" s="614" t="s">
        <v>14</v>
      </c>
      <c r="H245" s="615">
        <v>325511.56</v>
      </c>
      <c r="I245" s="616" t="s">
        <v>14</v>
      </c>
      <c r="J245" s="616" t="s">
        <v>14</v>
      </c>
      <c r="K245" s="616" t="s">
        <v>14</v>
      </c>
      <c r="L245" s="616" t="s">
        <v>14</v>
      </c>
      <c r="M245" s="616" t="s">
        <v>14</v>
      </c>
      <c r="N245" s="616" t="s">
        <v>14</v>
      </c>
      <c r="O245" s="615" t="s">
        <v>14</v>
      </c>
      <c r="P245" s="615" t="s">
        <v>14</v>
      </c>
      <c r="Q245" s="621" t="s">
        <v>14</v>
      </c>
    </row>
    <row r="246" spans="2:17" ht="30" customHeight="1">
      <c r="B246" s="6">
        <v>6</v>
      </c>
      <c r="C246" s="614" t="s">
        <v>963</v>
      </c>
      <c r="D246" s="614" t="s">
        <v>533</v>
      </c>
      <c r="E246" s="614" t="s">
        <v>947</v>
      </c>
      <c r="F246" s="614" t="s">
        <v>14</v>
      </c>
      <c r="G246" s="614">
        <v>2014</v>
      </c>
      <c r="H246" s="1305" t="s">
        <v>525</v>
      </c>
      <c r="I246" s="616" t="s">
        <v>14</v>
      </c>
      <c r="J246" s="614" t="s">
        <v>14</v>
      </c>
      <c r="K246" s="614" t="s">
        <v>14</v>
      </c>
      <c r="L246" s="614" t="s">
        <v>14</v>
      </c>
      <c r="M246" s="614" t="s">
        <v>14</v>
      </c>
      <c r="N246" s="614" t="s">
        <v>14</v>
      </c>
      <c r="O246" s="614" t="s">
        <v>14</v>
      </c>
      <c r="P246" s="614" t="s">
        <v>14</v>
      </c>
      <c r="Q246" s="621" t="s">
        <v>14</v>
      </c>
    </row>
    <row r="247" spans="2:17" ht="30" customHeight="1">
      <c r="B247" s="6">
        <v>7</v>
      </c>
      <c r="C247" s="614" t="s">
        <v>964</v>
      </c>
      <c r="D247" s="614" t="s">
        <v>533</v>
      </c>
      <c r="E247" s="614" t="s">
        <v>948</v>
      </c>
      <c r="F247" s="614" t="s">
        <v>14</v>
      </c>
      <c r="G247" s="614">
        <v>2014</v>
      </c>
      <c r="H247" s="1305"/>
      <c r="I247" s="616" t="s">
        <v>14</v>
      </c>
      <c r="J247" s="614" t="s">
        <v>14</v>
      </c>
      <c r="K247" s="614" t="s">
        <v>14</v>
      </c>
      <c r="L247" s="614" t="s">
        <v>14</v>
      </c>
      <c r="M247" s="614" t="s">
        <v>14</v>
      </c>
      <c r="N247" s="614" t="s">
        <v>14</v>
      </c>
      <c r="O247" s="614" t="s">
        <v>14</v>
      </c>
      <c r="P247" s="614" t="s">
        <v>14</v>
      </c>
      <c r="Q247" s="621" t="s">
        <v>14</v>
      </c>
    </row>
    <row r="248" spans="2:17" ht="30" customHeight="1">
      <c r="B248" s="6">
        <v>8</v>
      </c>
      <c r="C248" s="614" t="s">
        <v>475</v>
      </c>
      <c r="D248" s="614" t="s">
        <v>533</v>
      </c>
      <c r="E248" s="614" t="s">
        <v>946</v>
      </c>
      <c r="F248" s="614" t="s">
        <v>14</v>
      </c>
      <c r="G248" s="614">
        <v>2014</v>
      </c>
      <c r="H248" s="1305"/>
      <c r="I248" s="616" t="s">
        <v>14</v>
      </c>
      <c r="J248" s="615" t="s">
        <v>14</v>
      </c>
      <c r="K248" s="615" t="s">
        <v>14</v>
      </c>
      <c r="L248" s="615" t="s">
        <v>14</v>
      </c>
      <c r="M248" s="615" t="s">
        <v>14</v>
      </c>
      <c r="N248" s="615" t="s">
        <v>14</v>
      </c>
      <c r="O248" s="615" t="s">
        <v>14</v>
      </c>
      <c r="P248" s="615" t="s">
        <v>14</v>
      </c>
      <c r="Q248" s="621" t="s">
        <v>14</v>
      </c>
    </row>
    <row r="249" spans="2:17" ht="30" customHeight="1">
      <c r="B249" s="6">
        <v>9</v>
      </c>
      <c r="C249" s="614" t="s">
        <v>85</v>
      </c>
      <c r="D249" s="614" t="s">
        <v>533</v>
      </c>
      <c r="E249" s="614" t="s">
        <v>942</v>
      </c>
      <c r="F249" s="614" t="s">
        <v>14</v>
      </c>
      <c r="G249" s="614">
        <v>2014</v>
      </c>
      <c r="H249" s="1305"/>
      <c r="I249" s="616" t="s">
        <v>14</v>
      </c>
      <c r="J249" s="614" t="s">
        <v>14</v>
      </c>
      <c r="K249" s="614" t="s">
        <v>14</v>
      </c>
      <c r="L249" s="614" t="s">
        <v>14</v>
      </c>
      <c r="M249" s="614" t="s">
        <v>14</v>
      </c>
      <c r="N249" s="614" t="s">
        <v>14</v>
      </c>
      <c r="O249" s="614" t="s">
        <v>14</v>
      </c>
      <c r="P249" s="614" t="s">
        <v>14</v>
      </c>
      <c r="Q249" s="621" t="s">
        <v>14</v>
      </c>
    </row>
    <row r="250" spans="2:17" ht="30" customHeight="1">
      <c r="B250" s="6">
        <v>10</v>
      </c>
      <c r="C250" s="614" t="s">
        <v>965</v>
      </c>
      <c r="D250" s="614" t="s">
        <v>533</v>
      </c>
      <c r="E250" s="614" t="s">
        <v>940</v>
      </c>
      <c r="F250" s="614" t="s">
        <v>14</v>
      </c>
      <c r="G250" s="614">
        <v>2014</v>
      </c>
      <c r="H250" s="1305"/>
      <c r="I250" s="616" t="s">
        <v>14</v>
      </c>
      <c r="J250" s="614" t="s">
        <v>14</v>
      </c>
      <c r="K250" s="614" t="s">
        <v>14</v>
      </c>
      <c r="L250" s="614" t="s">
        <v>14</v>
      </c>
      <c r="M250" s="614" t="s">
        <v>14</v>
      </c>
      <c r="N250" s="614" t="s">
        <v>14</v>
      </c>
      <c r="O250" s="614" t="s">
        <v>14</v>
      </c>
      <c r="P250" s="614" t="s">
        <v>14</v>
      </c>
      <c r="Q250" s="621" t="s">
        <v>14</v>
      </c>
    </row>
    <row r="251" spans="2:17" ht="30" customHeight="1">
      <c r="B251" s="6">
        <v>11</v>
      </c>
      <c r="C251" s="614" t="s">
        <v>966</v>
      </c>
      <c r="D251" s="614" t="s">
        <v>533</v>
      </c>
      <c r="E251" s="614" t="s">
        <v>941</v>
      </c>
      <c r="F251" s="614" t="s">
        <v>14</v>
      </c>
      <c r="G251" s="614">
        <v>2014</v>
      </c>
      <c r="H251" s="1305"/>
      <c r="I251" s="616" t="s">
        <v>14</v>
      </c>
      <c r="J251" s="614" t="s">
        <v>14</v>
      </c>
      <c r="K251" s="614" t="s">
        <v>14</v>
      </c>
      <c r="L251" s="614" t="s">
        <v>14</v>
      </c>
      <c r="M251" s="614" t="s">
        <v>14</v>
      </c>
      <c r="N251" s="614" t="s">
        <v>14</v>
      </c>
      <c r="O251" s="614" t="s">
        <v>14</v>
      </c>
      <c r="P251" s="614" t="s">
        <v>14</v>
      </c>
      <c r="Q251" s="621" t="s">
        <v>14</v>
      </c>
    </row>
    <row r="252" spans="2:17" ht="30" customHeight="1">
      <c r="B252" s="6">
        <v>12</v>
      </c>
      <c r="C252" s="614" t="s">
        <v>967</v>
      </c>
      <c r="D252" s="614" t="s">
        <v>533</v>
      </c>
      <c r="E252" s="614" t="s">
        <v>936</v>
      </c>
      <c r="F252" s="614" t="s">
        <v>14</v>
      </c>
      <c r="G252" s="614">
        <v>2014</v>
      </c>
      <c r="H252" s="1305"/>
      <c r="I252" s="616" t="s">
        <v>14</v>
      </c>
      <c r="J252" s="614" t="s">
        <v>14</v>
      </c>
      <c r="K252" s="614" t="s">
        <v>14</v>
      </c>
      <c r="L252" s="614" t="s">
        <v>14</v>
      </c>
      <c r="M252" s="614" t="s">
        <v>14</v>
      </c>
      <c r="N252" s="614" t="s">
        <v>14</v>
      </c>
      <c r="O252" s="614" t="s">
        <v>14</v>
      </c>
      <c r="P252" s="614" t="s">
        <v>14</v>
      </c>
      <c r="Q252" s="621" t="s">
        <v>14</v>
      </c>
    </row>
    <row r="253" spans="2:17" ht="30" customHeight="1">
      <c r="B253" s="6">
        <v>13</v>
      </c>
      <c r="C253" s="614" t="s">
        <v>968</v>
      </c>
      <c r="D253" s="614" t="s">
        <v>533</v>
      </c>
      <c r="E253" s="614" t="s">
        <v>943</v>
      </c>
      <c r="F253" s="614" t="s">
        <v>14</v>
      </c>
      <c r="G253" s="614">
        <v>2014</v>
      </c>
      <c r="H253" s="1305"/>
      <c r="I253" s="616" t="s">
        <v>14</v>
      </c>
      <c r="J253" s="614" t="s">
        <v>14</v>
      </c>
      <c r="K253" s="614" t="s">
        <v>14</v>
      </c>
      <c r="L253" s="614" t="s">
        <v>14</v>
      </c>
      <c r="M253" s="614" t="s">
        <v>14</v>
      </c>
      <c r="N253" s="614" t="s">
        <v>14</v>
      </c>
      <c r="O253" s="614" t="s">
        <v>14</v>
      </c>
      <c r="P253" s="614" t="s">
        <v>14</v>
      </c>
      <c r="Q253" s="621" t="s">
        <v>14</v>
      </c>
    </row>
    <row r="254" spans="2:17" ht="30" customHeight="1">
      <c r="B254" s="6">
        <v>14</v>
      </c>
      <c r="C254" s="614" t="s">
        <v>969</v>
      </c>
      <c r="D254" s="614" t="s">
        <v>533</v>
      </c>
      <c r="E254" s="614" t="s">
        <v>937</v>
      </c>
      <c r="F254" s="614" t="s">
        <v>14</v>
      </c>
      <c r="G254" s="614">
        <v>2014</v>
      </c>
      <c r="H254" s="1305"/>
      <c r="I254" s="616" t="s">
        <v>14</v>
      </c>
      <c r="J254" s="614" t="s">
        <v>14</v>
      </c>
      <c r="K254" s="614" t="s">
        <v>14</v>
      </c>
      <c r="L254" s="614" t="s">
        <v>14</v>
      </c>
      <c r="M254" s="614" t="s">
        <v>14</v>
      </c>
      <c r="N254" s="614" t="s">
        <v>14</v>
      </c>
      <c r="O254" s="614" t="s">
        <v>14</v>
      </c>
      <c r="P254" s="614" t="s">
        <v>14</v>
      </c>
      <c r="Q254" s="621" t="s">
        <v>14</v>
      </c>
    </row>
    <row r="255" spans="2:17" ht="30" customHeight="1">
      <c r="B255" s="6">
        <v>15</v>
      </c>
      <c r="C255" s="614" t="s">
        <v>970</v>
      </c>
      <c r="D255" s="614" t="s">
        <v>533</v>
      </c>
      <c r="E255" s="614" t="s">
        <v>945</v>
      </c>
      <c r="F255" s="614" t="s">
        <v>14</v>
      </c>
      <c r="G255" s="614">
        <v>2014</v>
      </c>
      <c r="H255" s="1305"/>
      <c r="I255" s="616" t="s">
        <v>14</v>
      </c>
      <c r="J255" s="614" t="s">
        <v>14</v>
      </c>
      <c r="K255" s="614" t="s">
        <v>14</v>
      </c>
      <c r="L255" s="614" t="s">
        <v>14</v>
      </c>
      <c r="M255" s="614" t="s">
        <v>14</v>
      </c>
      <c r="N255" s="614" t="s">
        <v>14</v>
      </c>
      <c r="O255" s="614" t="s">
        <v>14</v>
      </c>
      <c r="P255" s="614" t="s">
        <v>14</v>
      </c>
      <c r="Q255" s="621" t="s">
        <v>14</v>
      </c>
    </row>
    <row r="256" spans="2:17" ht="30" customHeight="1">
      <c r="B256" s="6">
        <v>16</v>
      </c>
      <c r="C256" s="614" t="s">
        <v>971</v>
      </c>
      <c r="D256" s="614" t="s">
        <v>533</v>
      </c>
      <c r="E256" s="614" t="s">
        <v>944</v>
      </c>
      <c r="F256" s="614" t="s">
        <v>14</v>
      </c>
      <c r="G256" s="614">
        <v>2014</v>
      </c>
      <c r="H256" s="1305"/>
      <c r="I256" s="616" t="s">
        <v>14</v>
      </c>
      <c r="J256" s="614" t="s">
        <v>14</v>
      </c>
      <c r="K256" s="614" t="s">
        <v>14</v>
      </c>
      <c r="L256" s="614" t="s">
        <v>14</v>
      </c>
      <c r="M256" s="614" t="s">
        <v>14</v>
      </c>
      <c r="N256" s="614" t="s">
        <v>14</v>
      </c>
      <c r="O256" s="614" t="s">
        <v>14</v>
      </c>
      <c r="P256" s="614" t="s">
        <v>14</v>
      </c>
      <c r="Q256" s="621" t="s">
        <v>14</v>
      </c>
    </row>
    <row r="257" spans="2:17" ht="30" customHeight="1">
      <c r="B257" s="6">
        <v>17</v>
      </c>
      <c r="C257" s="614" t="s">
        <v>972</v>
      </c>
      <c r="D257" s="614" t="s">
        <v>533</v>
      </c>
      <c r="E257" s="614" t="s">
        <v>938</v>
      </c>
      <c r="F257" s="614" t="s">
        <v>14</v>
      </c>
      <c r="G257" s="614">
        <v>2014</v>
      </c>
      <c r="H257" s="1305"/>
      <c r="I257" s="616" t="s">
        <v>14</v>
      </c>
      <c r="J257" s="614" t="s">
        <v>14</v>
      </c>
      <c r="K257" s="614" t="s">
        <v>14</v>
      </c>
      <c r="L257" s="614" t="s">
        <v>14</v>
      </c>
      <c r="M257" s="614" t="s">
        <v>14</v>
      </c>
      <c r="N257" s="614" t="s">
        <v>14</v>
      </c>
      <c r="O257" s="614" t="s">
        <v>14</v>
      </c>
      <c r="P257" s="614" t="s">
        <v>14</v>
      </c>
      <c r="Q257" s="621" t="s">
        <v>14</v>
      </c>
    </row>
    <row r="258" spans="2:17" ht="30" customHeight="1">
      <c r="B258" s="6">
        <v>18</v>
      </c>
      <c r="C258" s="614" t="s">
        <v>973</v>
      </c>
      <c r="D258" s="614" t="s">
        <v>533</v>
      </c>
      <c r="E258" s="614" t="s">
        <v>939</v>
      </c>
      <c r="F258" s="614" t="s">
        <v>14</v>
      </c>
      <c r="G258" s="614">
        <v>2014</v>
      </c>
      <c r="H258" s="1305"/>
      <c r="I258" s="616" t="s">
        <v>14</v>
      </c>
      <c r="J258" s="614" t="s">
        <v>14</v>
      </c>
      <c r="K258" s="614" t="s">
        <v>14</v>
      </c>
      <c r="L258" s="614" t="s">
        <v>14</v>
      </c>
      <c r="M258" s="614" t="s">
        <v>14</v>
      </c>
      <c r="N258" s="614" t="s">
        <v>14</v>
      </c>
      <c r="O258" s="614" t="s">
        <v>14</v>
      </c>
      <c r="P258" s="614" t="s">
        <v>14</v>
      </c>
      <c r="Q258" s="621" t="s">
        <v>14</v>
      </c>
    </row>
    <row r="259" spans="2:17" ht="78.75" customHeight="1">
      <c r="B259" s="6">
        <v>19</v>
      </c>
      <c r="C259" s="614" t="s">
        <v>974</v>
      </c>
      <c r="D259" s="614" t="s">
        <v>533</v>
      </c>
      <c r="E259" s="614" t="s">
        <v>935</v>
      </c>
      <c r="F259" s="614" t="s">
        <v>14</v>
      </c>
      <c r="G259" s="614">
        <v>2014</v>
      </c>
      <c r="H259" s="1305"/>
      <c r="I259" s="616" t="s">
        <v>14</v>
      </c>
      <c r="J259" s="614" t="s">
        <v>14</v>
      </c>
      <c r="K259" s="614" t="s">
        <v>14</v>
      </c>
      <c r="L259" s="614" t="s">
        <v>14</v>
      </c>
      <c r="M259" s="614" t="s">
        <v>14</v>
      </c>
      <c r="N259" s="614" t="s">
        <v>14</v>
      </c>
      <c r="O259" s="614" t="s">
        <v>14</v>
      </c>
      <c r="P259" s="614" t="s">
        <v>14</v>
      </c>
      <c r="Q259" s="621" t="s">
        <v>14</v>
      </c>
    </row>
    <row r="260" spans="2:17" ht="30" customHeight="1">
      <c r="B260" s="1344">
        <v>20</v>
      </c>
      <c r="C260" s="1276" t="s">
        <v>546</v>
      </c>
      <c r="D260" s="614" t="s">
        <v>534</v>
      </c>
      <c r="E260" s="1276" t="s">
        <v>928</v>
      </c>
      <c r="F260" s="614" t="s">
        <v>51</v>
      </c>
      <c r="G260" s="614" t="s">
        <v>526</v>
      </c>
      <c r="H260" s="615">
        <v>574600</v>
      </c>
      <c r="I260" s="616">
        <v>221</v>
      </c>
      <c r="J260" s="614">
        <v>1</v>
      </c>
      <c r="K260" s="617" t="s">
        <v>19</v>
      </c>
      <c r="L260" s="617" t="s">
        <v>51</v>
      </c>
      <c r="M260" s="617" t="s">
        <v>51</v>
      </c>
      <c r="N260" s="617" t="s">
        <v>47</v>
      </c>
      <c r="O260" s="617" t="s">
        <v>136</v>
      </c>
      <c r="P260" s="614" t="s">
        <v>541</v>
      </c>
      <c r="Q260" s="618" t="s">
        <v>596</v>
      </c>
    </row>
    <row r="261" spans="2:17" ht="30" customHeight="1">
      <c r="B261" s="1345"/>
      <c r="C261" s="1276"/>
      <c r="D261" s="614" t="s">
        <v>2423</v>
      </c>
      <c r="E261" s="1276"/>
      <c r="F261" s="614" t="s">
        <v>51</v>
      </c>
      <c r="G261" s="614" t="s">
        <v>527</v>
      </c>
      <c r="H261" s="615">
        <v>332800</v>
      </c>
      <c r="I261" s="616">
        <v>128</v>
      </c>
      <c r="J261" s="614">
        <v>1</v>
      </c>
      <c r="K261" s="617" t="s">
        <v>51</v>
      </c>
      <c r="L261" s="617" t="s">
        <v>51</v>
      </c>
      <c r="M261" s="614" t="s">
        <v>51</v>
      </c>
      <c r="N261" s="617" t="s">
        <v>47</v>
      </c>
      <c r="O261" s="614" t="s">
        <v>14</v>
      </c>
      <c r="P261" s="614" t="s">
        <v>541</v>
      </c>
      <c r="Q261" s="1277" t="s">
        <v>581</v>
      </c>
    </row>
    <row r="262" spans="2:17" ht="30" customHeight="1">
      <c r="B262" s="1345"/>
      <c r="C262" s="1276"/>
      <c r="D262" s="614" t="s">
        <v>2424</v>
      </c>
      <c r="E262" s="1276"/>
      <c r="F262" s="614" t="s">
        <v>51</v>
      </c>
      <c r="G262" s="614" t="s">
        <v>527</v>
      </c>
      <c r="H262" s="615">
        <v>291200</v>
      </c>
      <c r="I262" s="616">
        <v>112</v>
      </c>
      <c r="J262" s="617">
        <v>1</v>
      </c>
      <c r="K262" s="617" t="s">
        <v>51</v>
      </c>
      <c r="L262" s="617" t="s">
        <v>51</v>
      </c>
      <c r="M262" s="617" t="s">
        <v>51</v>
      </c>
      <c r="N262" s="617" t="s">
        <v>47</v>
      </c>
      <c r="O262" s="614" t="s">
        <v>14</v>
      </c>
      <c r="P262" s="614" t="s">
        <v>541</v>
      </c>
      <c r="Q262" s="1277"/>
    </row>
    <row r="263" spans="2:17" ht="30" customHeight="1">
      <c r="B263" s="1346"/>
      <c r="C263" s="1276"/>
      <c r="D263" s="614" t="s">
        <v>535</v>
      </c>
      <c r="E263" s="1276"/>
      <c r="F263" s="614" t="s">
        <v>51</v>
      </c>
      <c r="G263" s="614" t="s">
        <v>527</v>
      </c>
      <c r="H263" s="615">
        <v>32240</v>
      </c>
      <c r="I263" s="616">
        <v>12.4</v>
      </c>
      <c r="J263" s="617">
        <v>1</v>
      </c>
      <c r="K263" s="617" t="s">
        <v>51</v>
      </c>
      <c r="L263" s="617" t="s">
        <v>51</v>
      </c>
      <c r="M263" s="617" t="s">
        <v>51</v>
      </c>
      <c r="N263" s="617" t="s">
        <v>47</v>
      </c>
      <c r="O263" s="614" t="s">
        <v>14</v>
      </c>
      <c r="P263" s="614" t="s">
        <v>541</v>
      </c>
      <c r="Q263" s="1277"/>
    </row>
    <row r="264" spans="2:17" ht="30" customHeight="1">
      <c r="B264" s="1344">
        <v>21</v>
      </c>
      <c r="C264" s="1287" t="s">
        <v>120</v>
      </c>
      <c r="D264" s="614" t="s">
        <v>3845</v>
      </c>
      <c r="E264" s="1276" t="s">
        <v>556</v>
      </c>
      <c r="F264" s="614" t="s">
        <v>51</v>
      </c>
      <c r="G264" s="614">
        <v>1993</v>
      </c>
      <c r="H264" s="615">
        <v>2333760</v>
      </c>
      <c r="I264" s="622">
        <v>897.6</v>
      </c>
      <c r="J264" s="617">
        <v>3</v>
      </c>
      <c r="K264" s="617" t="s">
        <v>19</v>
      </c>
      <c r="L264" s="617" t="s">
        <v>19</v>
      </c>
      <c r="M264" s="617" t="s">
        <v>51</v>
      </c>
      <c r="N264" s="617" t="s">
        <v>560</v>
      </c>
      <c r="O264" s="617" t="s">
        <v>181</v>
      </c>
      <c r="P264" s="614" t="s">
        <v>1078</v>
      </c>
      <c r="Q264" s="618" t="s">
        <v>597</v>
      </c>
    </row>
    <row r="265" spans="2:17" ht="15.95" customHeight="1">
      <c r="B265" s="1345"/>
      <c r="C265" s="1288"/>
      <c r="D265" s="614" t="s">
        <v>557</v>
      </c>
      <c r="E265" s="1276"/>
      <c r="F265" s="614" t="s">
        <v>51</v>
      </c>
      <c r="G265" s="614">
        <v>1993</v>
      </c>
      <c r="H265" s="615">
        <v>577200</v>
      </c>
      <c r="I265" s="622">
        <v>222</v>
      </c>
      <c r="J265" s="617">
        <v>1</v>
      </c>
      <c r="K265" s="617" t="s">
        <v>51</v>
      </c>
      <c r="L265" s="617" t="s">
        <v>19</v>
      </c>
      <c r="M265" s="617" t="s">
        <v>51</v>
      </c>
      <c r="N265" s="614" t="s">
        <v>1079</v>
      </c>
      <c r="O265" s="617" t="s">
        <v>561</v>
      </c>
      <c r="P265" s="614" t="s">
        <v>14</v>
      </c>
      <c r="Q265" s="1277" t="s">
        <v>598</v>
      </c>
    </row>
    <row r="266" spans="2:17" ht="15.95" customHeight="1">
      <c r="B266" s="1345"/>
      <c r="C266" s="1288"/>
      <c r="D266" s="614" t="s">
        <v>555</v>
      </c>
      <c r="E266" s="1276"/>
      <c r="F266" s="614" t="s">
        <v>51</v>
      </c>
      <c r="G266" s="614">
        <v>1993</v>
      </c>
      <c r="H266" s="615">
        <v>192400</v>
      </c>
      <c r="I266" s="622">
        <v>74</v>
      </c>
      <c r="J266" s="617">
        <v>1</v>
      </c>
      <c r="K266" s="617" t="s">
        <v>51</v>
      </c>
      <c r="L266" s="617" t="s">
        <v>19</v>
      </c>
      <c r="M266" s="617" t="s">
        <v>51</v>
      </c>
      <c r="N266" s="614" t="s">
        <v>1079</v>
      </c>
      <c r="O266" s="614" t="s">
        <v>14</v>
      </c>
      <c r="P266" s="614" t="s">
        <v>14</v>
      </c>
      <c r="Q266" s="1277"/>
    </row>
    <row r="267" spans="2:17" ht="15.95" customHeight="1">
      <c r="B267" s="1345"/>
      <c r="C267" s="1288"/>
      <c r="D267" s="614" t="s">
        <v>558</v>
      </c>
      <c r="E267" s="1276"/>
      <c r="F267" s="614" t="s">
        <v>51</v>
      </c>
      <c r="G267" s="614">
        <v>1993</v>
      </c>
      <c r="H267" s="615" t="s">
        <v>14</v>
      </c>
      <c r="I267" s="616" t="s">
        <v>14</v>
      </c>
      <c r="J267" s="614" t="s">
        <v>14</v>
      </c>
      <c r="K267" s="617" t="s">
        <v>51</v>
      </c>
      <c r="L267" s="617" t="s">
        <v>19</v>
      </c>
      <c r="M267" s="617" t="s">
        <v>51</v>
      </c>
      <c r="N267" s="614" t="s">
        <v>14</v>
      </c>
      <c r="O267" s="614" t="s">
        <v>14</v>
      </c>
      <c r="P267" s="614" t="s">
        <v>14</v>
      </c>
      <c r="Q267" s="621" t="s">
        <v>14</v>
      </c>
    </row>
    <row r="268" spans="2:17" ht="15.95" customHeight="1">
      <c r="B268" s="1345"/>
      <c r="C268" s="1288"/>
      <c r="D268" s="614" t="s">
        <v>559</v>
      </c>
      <c r="E268" s="1276"/>
      <c r="F268" s="614" t="s">
        <v>51</v>
      </c>
      <c r="G268" s="614">
        <v>1993</v>
      </c>
      <c r="H268" s="615" t="s">
        <v>14</v>
      </c>
      <c r="I268" s="616" t="s">
        <v>14</v>
      </c>
      <c r="J268" s="614" t="s">
        <v>14</v>
      </c>
      <c r="K268" s="614" t="s">
        <v>14</v>
      </c>
      <c r="L268" s="614" t="s">
        <v>14</v>
      </c>
      <c r="M268" s="614" t="s">
        <v>14</v>
      </c>
      <c r="N268" s="614" t="s">
        <v>14</v>
      </c>
      <c r="O268" s="614" t="s">
        <v>14</v>
      </c>
      <c r="P268" s="614" t="s">
        <v>14</v>
      </c>
      <c r="Q268" s="621" t="s">
        <v>14</v>
      </c>
    </row>
    <row r="269" spans="2:17" ht="45" customHeight="1">
      <c r="B269" s="1345"/>
      <c r="C269" s="1288"/>
      <c r="D269" s="614" t="s">
        <v>536</v>
      </c>
      <c r="E269" s="614" t="s">
        <v>528</v>
      </c>
      <c r="F269" s="614" t="s">
        <v>51</v>
      </c>
      <c r="G269" s="614">
        <v>1993</v>
      </c>
      <c r="H269" s="615">
        <v>53690</v>
      </c>
      <c r="I269" s="616">
        <v>20.65</v>
      </c>
      <c r="J269" s="614">
        <v>1</v>
      </c>
      <c r="K269" s="617" t="s">
        <v>51</v>
      </c>
      <c r="L269" s="617" t="s">
        <v>51</v>
      </c>
      <c r="M269" s="614" t="s">
        <v>51</v>
      </c>
      <c r="N269" s="614" t="s">
        <v>1065</v>
      </c>
      <c r="O269" s="614" t="s">
        <v>14</v>
      </c>
      <c r="P269" s="614" t="s">
        <v>1077</v>
      </c>
      <c r="Q269" s="618" t="s">
        <v>744</v>
      </c>
    </row>
    <row r="270" spans="2:17" ht="30" customHeight="1">
      <c r="B270" s="1346"/>
      <c r="C270" s="1289"/>
      <c r="D270" s="614" t="s">
        <v>2425</v>
      </c>
      <c r="E270" s="614" t="s">
        <v>46</v>
      </c>
      <c r="F270" s="614" t="s">
        <v>51</v>
      </c>
      <c r="G270" s="614">
        <v>1992</v>
      </c>
      <c r="H270" s="615">
        <v>560000</v>
      </c>
      <c r="I270" s="616">
        <v>280</v>
      </c>
      <c r="J270" s="617">
        <v>1</v>
      </c>
      <c r="K270" s="617" t="s">
        <v>51</v>
      </c>
      <c r="L270" s="617" t="s">
        <v>51</v>
      </c>
      <c r="M270" s="617" t="s">
        <v>51</v>
      </c>
      <c r="N270" s="617" t="s">
        <v>47</v>
      </c>
      <c r="O270" s="614" t="s">
        <v>14</v>
      </c>
      <c r="P270" s="614" t="s">
        <v>544</v>
      </c>
      <c r="Q270" s="618" t="s">
        <v>603</v>
      </c>
    </row>
    <row r="271" spans="2:17" ht="15.95" customHeight="1">
      <c r="B271" s="1344">
        <v>22</v>
      </c>
      <c r="C271" s="1276" t="s">
        <v>551</v>
      </c>
      <c r="D271" s="614" t="s">
        <v>288</v>
      </c>
      <c r="E271" s="1276" t="s">
        <v>2016</v>
      </c>
      <c r="F271" s="614" t="s">
        <v>51</v>
      </c>
      <c r="G271" s="1276" t="s">
        <v>529</v>
      </c>
      <c r="H271" s="615">
        <v>514800</v>
      </c>
      <c r="I271" s="622">
        <v>198</v>
      </c>
      <c r="J271" s="617">
        <v>1</v>
      </c>
      <c r="K271" s="617" t="s">
        <v>51</v>
      </c>
      <c r="L271" s="617" t="s">
        <v>51</v>
      </c>
      <c r="M271" s="617" t="s">
        <v>51</v>
      </c>
      <c r="N271" s="617" t="s">
        <v>47</v>
      </c>
      <c r="O271" s="614" t="s">
        <v>14</v>
      </c>
      <c r="P271" s="1276" t="s">
        <v>810</v>
      </c>
      <c r="Q271" s="1277" t="s">
        <v>583</v>
      </c>
    </row>
    <row r="272" spans="2:17" ht="15.95" customHeight="1">
      <c r="B272" s="1345"/>
      <c r="C272" s="1276"/>
      <c r="D272" s="614" t="s">
        <v>288</v>
      </c>
      <c r="E272" s="1276"/>
      <c r="F272" s="614" t="s">
        <v>19</v>
      </c>
      <c r="G272" s="1276"/>
      <c r="H272" s="615">
        <v>2585700</v>
      </c>
      <c r="I272" s="622">
        <v>994.5</v>
      </c>
      <c r="J272" s="617">
        <v>1</v>
      </c>
      <c r="K272" s="617" t="s">
        <v>51</v>
      </c>
      <c r="L272" s="617" t="s">
        <v>51</v>
      </c>
      <c r="M272" s="617" t="s">
        <v>51</v>
      </c>
      <c r="N272" s="617" t="s">
        <v>47</v>
      </c>
      <c r="O272" s="614" t="s">
        <v>14</v>
      </c>
      <c r="P272" s="1276"/>
      <c r="Q272" s="1277"/>
    </row>
    <row r="273" spans="2:17" ht="15.95" customHeight="1">
      <c r="B273" s="1345"/>
      <c r="C273" s="1276"/>
      <c r="D273" s="614" t="s">
        <v>1067</v>
      </c>
      <c r="E273" s="1276"/>
      <c r="F273" s="614" t="s">
        <v>51</v>
      </c>
      <c r="G273" s="1276"/>
      <c r="H273" s="615">
        <v>723</v>
      </c>
      <c r="I273" s="622">
        <v>11.8</v>
      </c>
      <c r="J273" s="617">
        <v>1</v>
      </c>
      <c r="K273" s="617" t="s">
        <v>51</v>
      </c>
      <c r="L273" s="617" t="s">
        <v>51</v>
      </c>
      <c r="M273" s="617" t="s">
        <v>51</v>
      </c>
      <c r="N273" s="617" t="s">
        <v>47</v>
      </c>
      <c r="O273" s="614" t="s">
        <v>14</v>
      </c>
      <c r="P273" s="1276"/>
      <c r="Q273" s="1277"/>
    </row>
    <row r="274" spans="2:17" ht="15.95" customHeight="1">
      <c r="B274" s="1345"/>
      <c r="C274" s="1276"/>
      <c r="D274" s="614" t="s">
        <v>2430</v>
      </c>
      <c r="E274" s="1276"/>
      <c r="F274" s="614" t="s">
        <v>51</v>
      </c>
      <c r="G274" s="1276"/>
      <c r="H274" s="615">
        <v>573300</v>
      </c>
      <c r="I274" s="616">
        <v>220.5</v>
      </c>
      <c r="J274" s="614">
        <v>1</v>
      </c>
      <c r="K274" s="617" t="s">
        <v>51</v>
      </c>
      <c r="L274" s="617" t="s">
        <v>51</v>
      </c>
      <c r="M274" s="617" t="s">
        <v>51</v>
      </c>
      <c r="N274" s="617" t="s">
        <v>47</v>
      </c>
      <c r="O274" s="614" t="s">
        <v>14</v>
      </c>
      <c r="P274" s="1276"/>
      <c r="Q274" s="1277"/>
    </row>
    <row r="275" spans="2:17" ht="15.95" customHeight="1">
      <c r="B275" s="1346"/>
      <c r="C275" s="1276"/>
      <c r="D275" s="614" t="s">
        <v>1066</v>
      </c>
      <c r="E275" s="1276"/>
      <c r="F275" s="614" t="s">
        <v>51</v>
      </c>
      <c r="G275" s="1276"/>
      <c r="H275" s="615">
        <v>482300</v>
      </c>
      <c r="I275" s="616">
        <v>185.5</v>
      </c>
      <c r="J275" s="614">
        <v>1</v>
      </c>
      <c r="K275" s="617" t="s">
        <v>51</v>
      </c>
      <c r="L275" s="617" t="s">
        <v>51</v>
      </c>
      <c r="M275" s="614" t="s">
        <v>51</v>
      </c>
      <c r="N275" s="617" t="s">
        <v>47</v>
      </c>
      <c r="O275" s="614" t="s">
        <v>14</v>
      </c>
      <c r="P275" s="1276"/>
      <c r="Q275" s="1277"/>
    </row>
    <row r="276" spans="2:17" ht="15.95" customHeight="1">
      <c r="B276" s="1344">
        <v>23</v>
      </c>
      <c r="C276" s="1303" t="s">
        <v>546</v>
      </c>
      <c r="D276" s="614" t="s">
        <v>552</v>
      </c>
      <c r="E276" s="614" t="s">
        <v>134</v>
      </c>
      <c r="F276" s="614" t="s">
        <v>14</v>
      </c>
      <c r="G276" s="614" t="s">
        <v>14</v>
      </c>
      <c r="H276" s="615">
        <v>25688.799999999999</v>
      </c>
      <c r="I276" s="616" t="s">
        <v>14</v>
      </c>
      <c r="J276" s="614" t="s">
        <v>14</v>
      </c>
      <c r="K276" s="614" t="s">
        <v>14</v>
      </c>
      <c r="L276" s="614" t="s">
        <v>14</v>
      </c>
      <c r="M276" s="614" t="s">
        <v>14</v>
      </c>
      <c r="N276" s="614" t="s">
        <v>14</v>
      </c>
      <c r="O276" s="614" t="s">
        <v>14</v>
      </c>
      <c r="P276" s="614" t="s">
        <v>14</v>
      </c>
      <c r="Q276" s="623" t="s">
        <v>14</v>
      </c>
    </row>
    <row r="277" spans="2:17" ht="15.95" customHeight="1">
      <c r="B277" s="1345"/>
      <c r="C277" s="1303"/>
      <c r="D277" s="614" t="s">
        <v>553</v>
      </c>
      <c r="E277" s="614" t="s">
        <v>134</v>
      </c>
      <c r="F277" s="614" t="s">
        <v>14</v>
      </c>
      <c r="G277" s="614" t="s">
        <v>14</v>
      </c>
      <c r="H277" s="615">
        <v>34011.599999999999</v>
      </c>
      <c r="I277" s="616" t="s">
        <v>14</v>
      </c>
      <c r="J277" s="614" t="s">
        <v>14</v>
      </c>
      <c r="K277" s="614" t="s">
        <v>14</v>
      </c>
      <c r="L277" s="614" t="s">
        <v>14</v>
      </c>
      <c r="M277" s="614" t="s">
        <v>14</v>
      </c>
      <c r="N277" s="614" t="s">
        <v>14</v>
      </c>
      <c r="O277" s="614" t="s">
        <v>14</v>
      </c>
      <c r="P277" s="614" t="s">
        <v>14</v>
      </c>
      <c r="Q277" s="623" t="s">
        <v>14</v>
      </c>
    </row>
    <row r="278" spans="2:17" ht="15.95" customHeight="1">
      <c r="B278" s="1346"/>
      <c r="C278" s="1303"/>
      <c r="D278" s="614" t="s">
        <v>554</v>
      </c>
      <c r="E278" s="614" t="s">
        <v>134</v>
      </c>
      <c r="F278" s="614" t="s">
        <v>14</v>
      </c>
      <c r="G278" s="614" t="s">
        <v>14</v>
      </c>
      <c r="H278" s="624">
        <v>592.9</v>
      </c>
      <c r="I278" s="616" t="s">
        <v>14</v>
      </c>
      <c r="J278" s="614" t="s">
        <v>14</v>
      </c>
      <c r="K278" s="614" t="s">
        <v>14</v>
      </c>
      <c r="L278" s="614" t="s">
        <v>14</v>
      </c>
      <c r="M278" s="614" t="s">
        <v>14</v>
      </c>
      <c r="N278" s="614" t="s">
        <v>14</v>
      </c>
      <c r="O278" s="614" t="s">
        <v>14</v>
      </c>
      <c r="P278" s="614" t="s">
        <v>14</v>
      </c>
      <c r="Q278" s="623" t="s">
        <v>14</v>
      </c>
    </row>
    <row r="279" spans="2:17" ht="30" customHeight="1">
      <c r="B279" s="6">
        <v>24</v>
      </c>
      <c r="C279" s="614" t="s">
        <v>975</v>
      </c>
      <c r="D279" s="614" t="s">
        <v>537</v>
      </c>
      <c r="E279" s="614" t="s">
        <v>563</v>
      </c>
      <c r="F279" s="614" t="s">
        <v>19</v>
      </c>
      <c r="G279" s="614">
        <v>1993</v>
      </c>
      <c r="H279" s="615">
        <v>7000</v>
      </c>
      <c r="I279" s="616">
        <v>108</v>
      </c>
      <c r="J279" s="614">
        <v>1</v>
      </c>
      <c r="K279" s="617" t="s">
        <v>19</v>
      </c>
      <c r="L279" s="617" t="s">
        <v>51</v>
      </c>
      <c r="M279" s="617" t="s">
        <v>51</v>
      </c>
      <c r="N279" s="617" t="s">
        <v>47</v>
      </c>
      <c r="O279" s="617" t="s">
        <v>136</v>
      </c>
      <c r="P279" s="614" t="s">
        <v>812</v>
      </c>
      <c r="Q279" s="618" t="s">
        <v>562</v>
      </c>
    </row>
    <row r="280" spans="2:17" s="18" customFormat="1" ht="15.95" customHeight="1">
      <c r="B280" s="1344">
        <v>25</v>
      </c>
      <c r="C280" s="1276" t="s">
        <v>976</v>
      </c>
      <c r="D280" s="1276" t="s">
        <v>2426</v>
      </c>
      <c r="E280" s="1276" t="s">
        <v>46</v>
      </c>
      <c r="F280" s="1276" t="s">
        <v>51</v>
      </c>
      <c r="G280" s="1276">
        <v>1910</v>
      </c>
      <c r="H280" s="1304">
        <v>334440</v>
      </c>
      <c r="I280" s="625">
        <v>44.6</v>
      </c>
      <c r="J280" s="1276">
        <v>2</v>
      </c>
      <c r="K280" s="1278" t="s">
        <v>19</v>
      </c>
      <c r="L280" s="1278" t="s">
        <v>19</v>
      </c>
      <c r="M280" s="1278" t="s">
        <v>51</v>
      </c>
      <c r="N280" s="1278" t="s">
        <v>47</v>
      </c>
      <c r="O280" s="1278" t="s">
        <v>136</v>
      </c>
      <c r="P280" s="1276" t="s">
        <v>1877</v>
      </c>
      <c r="Q280" s="1286" t="s">
        <v>582</v>
      </c>
    </row>
    <row r="281" spans="2:17" ht="15.95" customHeight="1">
      <c r="B281" s="1346"/>
      <c r="C281" s="1276"/>
      <c r="D281" s="1276"/>
      <c r="E281" s="1276"/>
      <c r="F281" s="1276"/>
      <c r="G281" s="1276"/>
      <c r="H281" s="1304"/>
      <c r="I281" s="616">
        <v>48.3</v>
      </c>
      <c r="J281" s="1276"/>
      <c r="K281" s="1278"/>
      <c r="L281" s="1278"/>
      <c r="M281" s="1278"/>
      <c r="N281" s="1278"/>
      <c r="O281" s="1278"/>
      <c r="P281" s="1276"/>
      <c r="Q281" s="1286"/>
    </row>
    <row r="282" spans="2:17" ht="30" customHeight="1">
      <c r="B282" s="6">
        <v>26</v>
      </c>
      <c r="C282" s="614" t="s">
        <v>977</v>
      </c>
      <c r="D282" s="626" t="s">
        <v>538</v>
      </c>
      <c r="E282" s="614" t="s">
        <v>14</v>
      </c>
      <c r="F282" s="614" t="s">
        <v>14</v>
      </c>
      <c r="G282" s="614">
        <v>2014</v>
      </c>
      <c r="H282" s="615">
        <v>1841.31</v>
      </c>
      <c r="I282" s="616" t="s">
        <v>14</v>
      </c>
      <c r="J282" s="614" t="s">
        <v>14</v>
      </c>
      <c r="K282" s="614" t="s">
        <v>14</v>
      </c>
      <c r="L282" s="614" t="s">
        <v>14</v>
      </c>
      <c r="M282" s="614" t="s">
        <v>14</v>
      </c>
      <c r="N282" s="614" t="s">
        <v>14</v>
      </c>
      <c r="O282" s="614" t="s">
        <v>14</v>
      </c>
      <c r="P282" s="614" t="s">
        <v>14</v>
      </c>
      <c r="Q282" s="623" t="s">
        <v>14</v>
      </c>
    </row>
    <row r="283" spans="2:17" ht="30" customHeight="1">
      <c r="B283" s="6">
        <v>27</v>
      </c>
      <c r="C283" s="614" t="s">
        <v>2017</v>
      </c>
      <c r="D283" s="614" t="s">
        <v>539</v>
      </c>
      <c r="E283" s="614" t="s">
        <v>530</v>
      </c>
      <c r="F283" s="614" t="s">
        <v>19</v>
      </c>
      <c r="G283" s="614">
        <v>2015</v>
      </c>
      <c r="H283" s="615">
        <v>3690</v>
      </c>
      <c r="I283" s="616" t="s">
        <v>14</v>
      </c>
      <c r="J283" s="614" t="s">
        <v>14</v>
      </c>
      <c r="K283" s="614" t="s">
        <v>14</v>
      </c>
      <c r="L283" s="614" t="s">
        <v>14</v>
      </c>
      <c r="M283" s="614" t="s">
        <v>14</v>
      </c>
      <c r="N283" s="614" t="s">
        <v>14</v>
      </c>
      <c r="O283" s="614" t="s">
        <v>14</v>
      </c>
      <c r="P283" s="614" t="s">
        <v>564</v>
      </c>
      <c r="Q283" s="623" t="s">
        <v>14</v>
      </c>
    </row>
    <row r="284" spans="2:17" ht="30" customHeight="1">
      <c r="B284" s="6">
        <v>28</v>
      </c>
      <c r="C284" s="614" t="s">
        <v>2018</v>
      </c>
      <c r="D284" s="614" t="s">
        <v>539</v>
      </c>
      <c r="E284" s="614" t="s">
        <v>530</v>
      </c>
      <c r="F284" s="614" t="s">
        <v>19</v>
      </c>
      <c r="G284" s="614">
        <v>2015</v>
      </c>
      <c r="H284" s="615">
        <v>3690</v>
      </c>
      <c r="I284" s="616" t="s">
        <v>14</v>
      </c>
      <c r="J284" s="614" t="s">
        <v>14</v>
      </c>
      <c r="K284" s="614" t="s">
        <v>14</v>
      </c>
      <c r="L284" s="614" t="s">
        <v>14</v>
      </c>
      <c r="M284" s="614" t="s">
        <v>14</v>
      </c>
      <c r="N284" s="614" t="s">
        <v>14</v>
      </c>
      <c r="O284" s="614" t="s">
        <v>14</v>
      </c>
      <c r="P284" s="614" t="s">
        <v>564</v>
      </c>
      <c r="Q284" s="623" t="s">
        <v>14</v>
      </c>
    </row>
    <row r="285" spans="2:17" ht="30" customHeight="1">
      <c r="B285" s="6">
        <v>29</v>
      </c>
      <c r="C285" s="627" t="s">
        <v>978</v>
      </c>
      <c r="D285" s="614" t="s">
        <v>539</v>
      </c>
      <c r="E285" s="614" t="s">
        <v>530</v>
      </c>
      <c r="F285" s="614" t="s">
        <v>19</v>
      </c>
      <c r="G285" s="614">
        <v>2015</v>
      </c>
      <c r="H285" s="615">
        <v>3690</v>
      </c>
      <c r="I285" s="616" t="s">
        <v>14</v>
      </c>
      <c r="J285" s="614" t="s">
        <v>14</v>
      </c>
      <c r="K285" s="614" t="s">
        <v>14</v>
      </c>
      <c r="L285" s="614" t="s">
        <v>14</v>
      </c>
      <c r="M285" s="614" t="s">
        <v>14</v>
      </c>
      <c r="N285" s="614" t="s">
        <v>14</v>
      </c>
      <c r="O285" s="614" t="s">
        <v>14</v>
      </c>
      <c r="P285" s="614" t="s">
        <v>564</v>
      </c>
      <c r="Q285" s="623" t="s">
        <v>14</v>
      </c>
    </row>
    <row r="286" spans="2:17" ht="30" customHeight="1">
      <c r="B286" s="6">
        <v>30</v>
      </c>
      <c r="C286" s="614" t="s">
        <v>979</v>
      </c>
      <c r="D286" s="614" t="s">
        <v>539</v>
      </c>
      <c r="E286" s="614" t="s">
        <v>530</v>
      </c>
      <c r="F286" s="614" t="s">
        <v>19</v>
      </c>
      <c r="G286" s="614">
        <v>2015</v>
      </c>
      <c r="H286" s="615">
        <v>3690</v>
      </c>
      <c r="I286" s="616" t="s">
        <v>14</v>
      </c>
      <c r="J286" s="614" t="s">
        <v>14</v>
      </c>
      <c r="K286" s="614" t="s">
        <v>14</v>
      </c>
      <c r="L286" s="614" t="s">
        <v>14</v>
      </c>
      <c r="M286" s="614" t="s">
        <v>14</v>
      </c>
      <c r="N286" s="614" t="s">
        <v>14</v>
      </c>
      <c r="O286" s="614" t="s">
        <v>14</v>
      </c>
      <c r="P286" s="614" t="s">
        <v>564</v>
      </c>
      <c r="Q286" s="623" t="s">
        <v>14</v>
      </c>
    </row>
    <row r="287" spans="2:17" ht="30" customHeight="1">
      <c r="B287" s="6">
        <v>31</v>
      </c>
      <c r="C287" s="614" t="s">
        <v>980</v>
      </c>
      <c r="D287" s="614" t="s">
        <v>539</v>
      </c>
      <c r="E287" s="614" t="s">
        <v>530</v>
      </c>
      <c r="F287" s="614" t="s">
        <v>19</v>
      </c>
      <c r="G287" s="614">
        <v>2015</v>
      </c>
      <c r="H287" s="615">
        <v>3690</v>
      </c>
      <c r="I287" s="616" t="s">
        <v>14</v>
      </c>
      <c r="J287" s="614" t="s">
        <v>14</v>
      </c>
      <c r="K287" s="614" t="s">
        <v>14</v>
      </c>
      <c r="L287" s="614" t="s">
        <v>14</v>
      </c>
      <c r="M287" s="614" t="s">
        <v>14</v>
      </c>
      <c r="N287" s="614" t="s">
        <v>14</v>
      </c>
      <c r="O287" s="614" t="s">
        <v>14</v>
      </c>
      <c r="P287" s="614" t="s">
        <v>564</v>
      </c>
      <c r="Q287" s="623" t="s">
        <v>14</v>
      </c>
    </row>
    <row r="288" spans="2:17" ht="30" customHeight="1">
      <c r="B288" s="6">
        <v>32</v>
      </c>
      <c r="C288" s="614" t="s">
        <v>2019</v>
      </c>
      <c r="D288" s="614" t="s">
        <v>539</v>
      </c>
      <c r="E288" s="614" t="s">
        <v>530</v>
      </c>
      <c r="F288" s="614" t="s">
        <v>19</v>
      </c>
      <c r="G288" s="614">
        <v>2015</v>
      </c>
      <c r="H288" s="615">
        <v>3690</v>
      </c>
      <c r="I288" s="616" t="s">
        <v>14</v>
      </c>
      <c r="J288" s="614" t="s">
        <v>14</v>
      </c>
      <c r="K288" s="614" t="s">
        <v>14</v>
      </c>
      <c r="L288" s="614" t="s">
        <v>14</v>
      </c>
      <c r="M288" s="614" t="s">
        <v>14</v>
      </c>
      <c r="N288" s="614" t="s">
        <v>14</v>
      </c>
      <c r="O288" s="614" t="s">
        <v>14</v>
      </c>
      <c r="P288" s="614" t="s">
        <v>564</v>
      </c>
      <c r="Q288" s="623" t="s">
        <v>14</v>
      </c>
    </row>
    <row r="289" spans="2:17" ht="30" customHeight="1">
      <c r="B289" s="6">
        <v>33</v>
      </c>
      <c r="C289" s="614" t="s">
        <v>2020</v>
      </c>
      <c r="D289" s="614" t="s">
        <v>539</v>
      </c>
      <c r="E289" s="614" t="s">
        <v>530</v>
      </c>
      <c r="F289" s="614" t="s">
        <v>19</v>
      </c>
      <c r="G289" s="614">
        <v>2015</v>
      </c>
      <c r="H289" s="615">
        <v>3690</v>
      </c>
      <c r="I289" s="616" t="s">
        <v>14</v>
      </c>
      <c r="J289" s="614" t="s">
        <v>14</v>
      </c>
      <c r="K289" s="614" t="s">
        <v>14</v>
      </c>
      <c r="L289" s="614" t="s">
        <v>14</v>
      </c>
      <c r="M289" s="614" t="s">
        <v>14</v>
      </c>
      <c r="N289" s="614" t="s">
        <v>14</v>
      </c>
      <c r="O289" s="614" t="s">
        <v>14</v>
      </c>
      <c r="P289" s="614" t="s">
        <v>564</v>
      </c>
      <c r="Q289" s="623" t="s">
        <v>14</v>
      </c>
    </row>
    <row r="290" spans="2:17" ht="30" customHeight="1">
      <c r="B290" s="6">
        <v>34</v>
      </c>
      <c r="C290" s="614" t="s">
        <v>981</v>
      </c>
      <c r="D290" s="614" t="s">
        <v>539</v>
      </c>
      <c r="E290" s="614" t="s">
        <v>530</v>
      </c>
      <c r="F290" s="614" t="s">
        <v>19</v>
      </c>
      <c r="G290" s="614">
        <v>2015</v>
      </c>
      <c r="H290" s="615">
        <v>3690</v>
      </c>
      <c r="I290" s="616" t="s">
        <v>14</v>
      </c>
      <c r="J290" s="614" t="s">
        <v>14</v>
      </c>
      <c r="K290" s="614" t="s">
        <v>14</v>
      </c>
      <c r="L290" s="614" t="s">
        <v>14</v>
      </c>
      <c r="M290" s="614" t="s">
        <v>14</v>
      </c>
      <c r="N290" s="614" t="s">
        <v>14</v>
      </c>
      <c r="O290" s="614" t="s">
        <v>14</v>
      </c>
      <c r="P290" s="614" t="s">
        <v>564</v>
      </c>
      <c r="Q290" s="623" t="s">
        <v>14</v>
      </c>
    </row>
    <row r="291" spans="2:17" ht="30" customHeight="1">
      <c r="B291" s="6">
        <v>35</v>
      </c>
      <c r="C291" s="614" t="s">
        <v>982</v>
      </c>
      <c r="D291" s="614" t="s">
        <v>539</v>
      </c>
      <c r="E291" s="614" t="s">
        <v>530</v>
      </c>
      <c r="F291" s="614" t="s">
        <v>19</v>
      </c>
      <c r="G291" s="614">
        <v>2015</v>
      </c>
      <c r="H291" s="615">
        <v>3690</v>
      </c>
      <c r="I291" s="616" t="s">
        <v>14</v>
      </c>
      <c r="J291" s="614" t="s">
        <v>14</v>
      </c>
      <c r="K291" s="614" t="s">
        <v>14</v>
      </c>
      <c r="L291" s="614" t="s">
        <v>14</v>
      </c>
      <c r="M291" s="614" t="s">
        <v>14</v>
      </c>
      <c r="N291" s="614" t="s">
        <v>14</v>
      </c>
      <c r="O291" s="614" t="s">
        <v>14</v>
      </c>
      <c r="P291" s="614" t="s">
        <v>564</v>
      </c>
      <c r="Q291" s="623" t="s">
        <v>14</v>
      </c>
    </row>
    <row r="292" spans="2:17" ht="30" customHeight="1">
      <c r="B292" s="6">
        <v>36</v>
      </c>
      <c r="C292" s="614" t="s">
        <v>983</v>
      </c>
      <c r="D292" s="614" t="s">
        <v>539</v>
      </c>
      <c r="E292" s="614" t="s">
        <v>530</v>
      </c>
      <c r="F292" s="614" t="s">
        <v>19</v>
      </c>
      <c r="G292" s="614">
        <v>2015</v>
      </c>
      <c r="H292" s="615">
        <v>3690</v>
      </c>
      <c r="I292" s="616" t="s">
        <v>14</v>
      </c>
      <c r="J292" s="614" t="s">
        <v>14</v>
      </c>
      <c r="K292" s="614" t="s">
        <v>14</v>
      </c>
      <c r="L292" s="614" t="s">
        <v>14</v>
      </c>
      <c r="M292" s="614" t="s">
        <v>14</v>
      </c>
      <c r="N292" s="614" t="s">
        <v>14</v>
      </c>
      <c r="O292" s="614" t="s">
        <v>14</v>
      </c>
      <c r="P292" s="614" t="s">
        <v>564</v>
      </c>
      <c r="Q292" s="623" t="s">
        <v>14</v>
      </c>
    </row>
    <row r="293" spans="2:17" ht="30" customHeight="1">
      <c r="B293" s="6">
        <v>37</v>
      </c>
      <c r="C293" s="614" t="s">
        <v>984</v>
      </c>
      <c r="D293" s="614" t="s">
        <v>539</v>
      </c>
      <c r="E293" s="614" t="s">
        <v>530</v>
      </c>
      <c r="F293" s="614" t="s">
        <v>19</v>
      </c>
      <c r="G293" s="614">
        <v>2015</v>
      </c>
      <c r="H293" s="615">
        <v>3690</v>
      </c>
      <c r="I293" s="616" t="s">
        <v>14</v>
      </c>
      <c r="J293" s="614" t="s">
        <v>14</v>
      </c>
      <c r="K293" s="614" t="s">
        <v>14</v>
      </c>
      <c r="L293" s="614" t="s">
        <v>14</v>
      </c>
      <c r="M293" s="614" t="s">
        <v>14</v>
      </c>
      <c r="N293" s="614" t="s">
        <v>14</v>
      </c>
      <c r="O293" s="614" t="s">
        <v>14</v>
      </c>
      <c r="P293" s="614" t="s">
        <v>564</v>
      </c>
      <c r="Q293" s="623" t="s">
        <v>14</v>
      </c>
    </row>
    <row r="294" spans="2:17" ht="30" customHeight="1">
      <c r="B294" s="6">
        <v>38</v>
      </c>
      <c r="C294" s="614" t="s">
        <v>985</v>
      </c>
      <c r="D294" s="614" t="s">
        <v>539</v>
      </c>
      <c r="E294" s="614" t="s">
        <v>530</v>
      </c>
      <c r="F294" s="614" t="s">
        <v>19</v>
      </c>
      <c r="G294" s="614">
        <v>2015</v>
      </c>
      <c r="H294" s="615">
        <v>3690</v>
      </c>
      <c r="I294" s="616" t="s">
        <v>14</v>
      </c>
      <c r="J294" s="614" t="s">
        <v>14</v>
      </c>
      <c r="K294" s="614" t="s">
        <v>14</v>
      </c>
      <c r="L294" s="614" t="s">
        <v>14</v>
      </c>
      <c r="M294" s="614" t="s">
        <v>14</v>
      </c>
      <c r="N294" s="614" t="s">
        <v>14</v>
      </c>
      <c r="O294" s="614" t="s">
        <v>14</v>
      </c>
      <c r="P294" s="614" t="s">
        <v>564</v>
      </c>
      <c r="Q294" s="623" t="s">
        <v>14</v>
      </c>
    </row>
    <row r="295" spans="2:17" ht="30" customHeight="1">
      <c r="B295" s="6">
        <v>39</v>
      </c>
      <c r="C295" s="614" t="s">
        <v>987</v>
      </c>
      <c r="D295" s="614" t="s">
        <v>539</v>
      </c>
      <c r="E295" s="614" t="s">
        <v>530</v>
      </c>
      <c r="F295" s="614" t="s">
        <v>19</v>
      </c>
      <c r="G295" s="614">
        <v>2014</v>
      </c>
      <c r="H295" s="615">
        <v>3813</v>
      </c>
      <c r="I295" s="616" t="s">
        <v>14</v>
      </c>
      <c r="J295" s="614" t="s">
        <v>14</v>
      </c>
      <c r="K295" s="614" t="s">
        <v>14</v>
      </c>
      <c r="L295" s="614" t="s">
        <v>14</v>
      </c>
      <c r="M295" s="614" t="s">
        <v>14</v>
      </c>
      <c r="N295" s="614" t="s">
        <v>14</v>
      </c>
      <c r="O295" s="614" t="s">
        <v>14</v>
      </c>
      <c r="P295" s="614" t="s">
        <v>564</v>
      </c>
      <c r="Q295" s="623" t="s">
        <v>14</v>
      </c>
    </row>
    <row r="296" spans="2:17" ht="30" customHeight="1">
      <c r="B296" s="6">
        <v>40</v>
      </c>
      <c r="C296" s="627" t="s">
        <v>987</v>
      </c>
      <c r="D296" s="614" t="s">
        <v>539</v>
      </c>
      <c r="E296" s="614" t="s">
        <v>530</v>
      </c>
      <c r="F296" s="614" t="s">
        <v>19</v>
      </c>
      <c r="G296" s="614">
        <v>2014</v>
      </c>
      <c r="H296" s="615">
        <v>3813</v>
      </c>
      <c r="I296" s="616" t="s">
        <v>14</v>
      </c>
      <c r="J296" s="614" t="s">
        <v>14</v>
      </c>
      <c r="K296" s="614" t="s">
        <v>14</v>
      </c>
      <c r="L296" s="614" t="s">
        <v>14</v>
      </c>
      <c r="M296" s="614" t="s">
        <v>14</v>
      </c>
      <c r="N296" s="614" t="s">
        <v>14</v>
      </c>
      <c r="O296" s="614" t="s">
        <v>14</v>
      </c>
      <c r="P296" s="614" t="s">
        <v>545</v>
      </c>
      <c r="Q296" s="623" t="s">
        <v>14</v>
      </c>
    </row>
    <row r="297" spans="2:17" ht="30" customHeight="1">
      <c r="B297" s="6">
        <v>41</v>
      </c>
      <c r="C297" s="614" t="s">
        <v>987</v>
      </c>
      <c r="D297" s="614" t="s">
        <v>539</v>
      </c>
      <c r="E297" s="614" t="s">
        <v>530</v>
      </c>
      <c r="F297" s="614" t="s">
        <v>19</v>
      </c>
      <c r="G297" s="614">
        <v>2014</v>
      </c>
      <c r="H297" s="615">
        <v>3813</v>
      </c>
      <c r="I297" s="616" t="s">
        <v>14</v>
      </c>
      <c r="J297" s="614" t="s">
        <v>14</v>
      </c>
      <c r="K297" s="614" t="s">
        <v>14</v>
      </c>
      <c r="L297" s="614" t="s">
        <v>14</v>
      </c>
      <c r="M297" s="614" t="s">
        <v>14</v>
      </c>
      <c r="N297" s="614" t="s">
        <v>14</v>
      </c>
      <c r="O297" s="614" t="s">
        <v>14</v>
      </c>
      <c r="P297" s="614" t="s">
        <v>545</v>
      </c>
      <c r="Q297" s="623" t="s">
        <v>14</v>
      </c>
    </row>
    <row r="298" spans="2:17" ht="15.95" customHeight="1">
      <c r="B298" s="6">
        <v>42</v>
      </c>
      <c r="C298" s="614" t="s">
        <v>14</v>
      </c>
      <c r="D298" s="614" t="s">
        <v>539</v>
      </c>
      <c r="E298" s="614" t="s">
        <v>530</v>
      </c>
      <c r="F298" s="614" t="s">
        <v>19</v>
      </c>
      <c r="G298" s="614">
        <v>2014</v>
      </c>
      <c r="H298" s="615">
        <v>3813</v>
      </c>
      <c r="I298" s="616" t="s">
        <v>14</v>
      </c>
      <c r="J298" s="614" t="s">
        <v>14</v>
      </c>
      <c r="K298" s="614" t="s">
        <v>14</v>
      </c>
      <c r="L298" s="614" t="s">
        <v>14</v>
      </c>
      <c r="M298" s="614" t="s">
        <v>14</v>
      </c>
      <c r="N298" s="614" t="s">
        <v>14</v>
      </c>
      <c r="O298" s="614" t="s">
        <v>14</v>
      </c>
      <c r="P298" s="614" t="s">
        <v>545</v>
      </c>
      <c r="Q298" s="623" t="s">
        <v>14</v>
      </c>
    </row>
    <row r="299" spans="2:17" ht="30" customHeight="1">
      <c r="B299" s="6">
        <v>43</v>
      </c>
      <c r="C299" s="614" t="s">
        <v>986</v>
      </c>
      <c r="D299" s="614" t="s">
        <v>539</v>
      </c>
      <c r="E299" s="614" t="s">
        <v>530</v>
      </c>
      <c r="F299" s="614" t="s">
        <v>19</v>
      </c>
      <c r="G299" s="614">
        <v>2015</v>
      </c>
      <c r="H299" s="615">
        <v>3444</v>
      </c>
      <c r="I299" s="616" t="s">
        <v>14</v>
      </c>
      <c r="J299" s="614" t="s">
        <v>14</v>
      </c>
      <c r="K299" s="614" t="s">
        <v>14</v>
      </c>
      <c r="L299" s="614" t="s">
        <v>14</v>
      </c>
      <c r="M299" s="614" t="s">
        <v>14</v>
      </c>
      <c r="N299" s="614" t="s">
        <v>14</v>
      </c>
      <c r="O299" s="614" t="s">
        <v>14</v>
      </c>
      <c r="P299" s="614" t="s">
        <v>545</v>
      </c>
      <c r="Q299" s="623" t="s">
        <v>14</v>
      </c>
    </row>
    <row r="300" spans="2:17" ht="30" customHeight="1">
      <c r="B300" s="6">
        <v>44</v>
      </c>
      <c r="C300" s="614" t="s">
        <v>2021</v>
      </c>
      <c r="D300" s="614" t="s">
        <v>539</v>
      </c>
      <c r="E300" s="614" t="s">
        <v>530</v>
      </c>
      <c r="F300" s="614" t="s">
        <v>19</v>
      </c>
      <c r="G300" s="614">
        <v>2015</v>
      </c>
      <c r="H300" s="615">
        <v>3936</v>
      </c>
      <c r="I300" s="616" t="s">
        <v>14</v>
      </c>
      <c r="J300" s="616" t="s">
        <v>14</v>
      </c>
      <c r="K300" s="616" t="s">
        <v>14</v>
      </c>
      <c r="L300" s="616" t="s">
        <v>14</v>
      </c>
      <c r="M300" s="616" t="s">
        <v>14</v>
      </c>
      <c r="N300" s="616" t="s">
        <v>14</v>
      </c>
      <c r="O300" s="616" t="s">
        <v>14</v>
      </c>
      <c r="P300" s="617" t="s">
        <v>564</v>
      </c>
      <c r="Q300" s="623" t="s">
        <v>14</v>
      </c>
    </row>
    <row r="301" spans="2:17" ht="30" customHeight="1">
      <c r="B301" s="6">
        <v>45</v>
      </c>
      <c r="C301" s="614" t="s">
        <v>2022</v>
      </c>
      <c r="D301" s="614" t="s">
        <v>539</v>
      </c>
      <c r="E301" s="614" t="s">
        <v>530</v>
      </c>
      <c r="F301" s="614" t="s">
        <v>19</v>
      </c>
      <c r="G301" s="614">
        <v>2015</v>
      </c>
      <c r="H301" s="615">
        <v>3936</v>
      </c>
      <c r="I301" s="616" t="s">
        <v>14</v>
      </c>
      <c r="J301" s="616" t="s">
        <v>14</v>
      </c>
      <c r="K301" s="616" t="s">
        <v>14</v>
      </c>
      <c r="L301" s="616" t="s">
        <v>14</v>
      </c>
      <c r="M301" s="616" t="s">
        <v>14</v>
      </c>
      <c r="N301" s="616" t="s">
        <v>14</v>
      </c>
      <c r="O301" s="616" t="s">
        <v>14</v>
      </c>
      <c r="P301" s="617" t="s">
        <v>564</v>
      </c>
      <c r="Q301" s="623" t="s">
        <v>14</v>
      </c>
    </row>
    <row r="302" spans="2:17" ht="30" customHeight="1">
      <c r="B302" s="6">
        <v>46</v>
      </c>
      <c r="C302" s="614" t="s">
        <v>2023</v>
      </c>
      <c r="D302" s="614" t="s">
        <v>539</v>
      </c>
      <c r="E302" s="614" t="s">
        <v>530</v>
      </c>
      <c r="F302" s="614" t="s">
        <v>19</v>
      </c>
      <c r="G302" s="614">
        <v>2016</v>
      </c>
      <c r="H302" s="615">
        <v>3628.5</v>
      </c>
      <c r="I302" s="616" t="s">
        <v>14</v>
      </c>
      <c r="J302" s="616" t="s">
        <v>14</v>
      </c>
      <c r="K302" s="616" t="s">
        <v>14</v>
      </c>
      <c r="L302" s="616" t="s">
        <v>14</v>
      </c>
      <c r="M302" s="616" t="s">
        <v>14</v>
      </c>
      <c r="N302" s="616" t="s">
        <v>14</v>
      </c>
      <c r="O302" s="616" t="s">
        <v>14</v>
      </c>
      <c r="P302" s="617" t="s">
        <v>564</v>
      </c>
      <c r="Q302" s="623" t="s">
        <v>14</v>
      </c>
    </row>
    <row r="303" spans="2:17" ht="30" customHeight="1">
      <c r="B303" s="6">
        <v>47</v>
      </c>
      <c r="C303" s="614" t="s">
        <v>2024</v>
      </c>
      <c r="D303" s="614" t="s">
        <v>539</v>
      </c>
      <c r="E303" s="614" t="s">
        <v>530</v>
      </c>
      <c r="F303" s="614" t="s">
        <v>19</v>
      </c>
      <c r="G303" s="614">
        <v>2016</v>
      </c>
      <c r="H303" s="615">
        <v>3628.5</v>
      </c>
      <c r="I303" s="616" t="s">
        <v>14</v>
      </c>
      <c r="J303" s="616" t="s">
        <v>14</v>
      </c>
      <c r="K303" s="616" t="s">
        <v>14</v>
      </c>
      <c r="L303" s="616" t="s">
        <v>14</v>
      </c>
      <c r="M303" s="616" t="s">
        <v>14</v>
      </c>
      <c r="N303" s="616" t="s">
        <v>14</v>
      </c>
      <c r="O303" s="616" t="s">
        <v>14</v>
      </c>
      <c r="P303" s="617" t="s">
        <v>564</v>
      </c>
      <c r="Q303" s="623" t="s">
        <v>14</v>
      </c>
    </row>
    <row r="304" spans="2:17" ht="30" customHeight="1">
      <c r="B304" s="6">
        <v>48</v>
      </c>
      <c r="C304" s="614" t="s">
        <v>2025</v>
      </c>
      <c r="D304" s="614" t="s">
        <v>539</v>
      </c>
      <c r="E304" s="614" t="s">
        <v>530</v>
      </c>
      <c r="F304" s="614" t="s">
        <v>19</v>
      </c>
      <c r="G304" s="614">
        <v>2016</v>
      </c>
      <c r="H304" s="615">
        <v>3628.5</v>
      </c>
      <c r="I304" s="616" t="s">
        <v>14</v>
      </c>
      <c r="J304" s="616" t="s">
        <v>14</v>
      </c>
      <c r="K304" s="616" t="s">
        <v>14</v>
      </c>
      <c r="L304" s="616" t="s">
        <v>14</v>
      </c>
      <c r="M304" s="616" t="s">
        <v>14</v>
      </c>
      <c r="N304" s="616" t="s">
        <v>14</v>
      </c>
      <c r="O304" s="616" t="s">
        <v>14</v>
      </c>
      <c r="P304" s="617" t="s">
        <v>564</v>
      </c>
      <c r="Q304" s="623" t="s">
        <v>14</v>
      </c>
    </row>
    <row r="305" spans="2:17" ht="30" customHeight="1">
      <c r="B305" s="6">
        <v>49</v>
      </c>
      <c r="C305" s="614" t="s">
        <v>2026</v>
      </c>
      <c r="D305" s="614" t="s">
        <v>539</v>
      </c>
      <c r="E305" s="614" t="s">
        <v>530</v>
      </c>
      <c r="F305" s="614" t="s">
        <v>19</v>
      </c>
      <c r="G305" s="614">
        <v>2016</v>
      </c>
      <c r="H305" s="615">
        <v>3628.5</v>
      </c>
      <c r="I305" s="616" t="s">
        <v>14</v>
      </c>
      <c r="J305" s="616" t="s">
        <v>14</v>
      </c>
      <c r="K305" s="616" t="s">
        <v>14</v>
      </c>
      <c r="L305" s="616" t="s">
        <v>14</v>
      </c>
      <c r="M305" s="616" t="s">
        <v>14</v>
      </c>
      <c r="N305" s="616" t="s">
        <v>14</v>
      </c>
      <c r="O305" s="616" t="s">
        <v>14</v>
      </c>
      <c r="P305" s="617" t="s">
        <v>564</v>
      </c>
      <c r="Q305" s="623" t="s">
        <v>14</v>
      </c>
    </row>
    <row r="306" spans="2:17" ht="30" customHeight="1">
      <c r="B306" s="6">
        <v>50</v>
      </c>
      <c r="C306" s="614" t="s">
        <v>2027</v>
      </c>
      <c r="D306" s="614" t="s">
        <v>539</v>
      </c>
      <c r="E306" s="614" t="s">
        <v>530</v>
      </c>
      <c r="F306" s="614" t="s">
        <v>19</v>
      </c>
      <c r="G306" s="614">
        <v>2016</v>
      </c>
      <c r="H306" s="615">
        <v>3628.5</v>
      </c>
      <c r="I306" s="616" t="s">
        <v>14</v>
      </c>
      <c r="J306" s="616" t="s">
        <v>14</v>
      </c>
      <c r="K306" s="616" t="s">
        <v>14</v>
      </c>
      <c r="L306" s="616" t="s">
        <v>14</v>
      </c>
      <c r="M306" s="616" t="s">
        <v>14</v>
      </c>
      <c r="N306" s="616" t="s">
        <v>14</v>
      </c>
      <c r="O306" s="616" t="s">
        <v>14</v>
      </c>
      <c r="P306" s="617" t="s">
        <v>564</v>
      </c>
      <c r="Q306" s="623" t="s">
        <v>14</v>
      </c>
    </row>
    <row r="307" spans="2:17" ht="30" customHeight="1">
      <c r="B307" s="6">
        <v>51</v>
      </c>
      <c r="C307" s="614" t="s">
        <v>2028</v>
      </c>
      <c r="D307" s="614" t="s">
        <v>539</v>
      </c>
      <c r="E307" s="614" t="s">
        <v>530</v>
      </c>
      <c r="F307" s="614" t="s">
        <v>19</v>
      </c>
      <c r="G307" s="614">
        <v>2016</v>
      </c>
      <c r="H307" s="615">
        <v>3628.5</v>
      </c>
      <c r="I307" s="616" t="s">
        <v>14</v>
      </c>
      <c r="J307" s="616" t="s">
        <v>14</v>
      </c>
      <c r="K307" s="616" t="s">
        <v>14</v>
      </c>
      <c r="L307" s="616" t="s">
        <v>14</v>
      </c>
      <c r="M307" s="616" t="s">
        <v>14</v>
      </c>
      <c r="N307" s="616" t="s">
        <v>14</v>
      </c>
      <c r="O307" s="616" t="s">
        <v>14</v>
      </c>
      <c r="P307" s="617" t="s">
        <v>564</v>
      </c>
      <c r="Q307" s="623" t="s">
        <v>14</v>
      </c>
    </row>
    <row r="308" spans="2:17" ht="30" customHeight="1">
      <c r="B308" s="6">
        <v>52</v>
      </c>
      <c r="C308" s="614" t="s">
        <v>2029</v>
      </c>
      <c r="D308" s="614" t="s">
        <v>539</v>
      </c>
      <c r="E308" s="614" t="s">
        <v>530</v>
      </c>
      <c r="F308" s="614" t="s">
        <v>19</v>
      </c>
      <c r="G308" s="614">
        <v>2016</v>
      </c>
      <c r="H308" s="615">
        <v>3628.5</v>
      </c>
      <c r="I308" s="616" t="s">
        <v>14</v>
      </c>
      <c r="J308" s="616" t="s">
        <v>14</v>
      </c>
      <c r="K308" s="616" t="s">
        <v>14</v>
      </c>
      <c r="L308" s="616" t="s">
        <v>14</v>
      </c>
      <c r="M308" s="616" t="s">
        <v>14</v>
      </c>
      <c r="N308" s="616" t="s">
        <v>14</v>
      </c>
      <c r="O308" s="616" t="s">
        <v>14</v>
      </c>
      <c r="P308" s="617" t="s">
        <v>564</v>
      </c>
      <c r="Q308" s="623" t="s">
        <v>14</v>
      </c>
    </row>
    <row r="309" spans="2:17" ht="30" customHeight="1">
      <c r="B309" s="6">
        <v>53</v>
      </c>
      <c r="C309" s="614" t="s">
        <v>2030</v>
      </c>
      <c r="D309" s="614" t="s">
        <v>539</v>
      </c>
      <c r="E309" s="614" t="s">
        <v>530</v>
      </c>
      <c r="F309" s="614" t="s">
        <v>19</v>
      </c>
      <c r="G309" s="614">
        <v>2016</v>
      </c>
      <c r="H309" s="615">
        <v>3628.5</v>
      </c>
      <c r="I309" s="616" t="s">
        <v>14</v>
      </c>
      <c r="J309" s="616" t="s">
        <v>14</v>
      </c>
      <c r="K309" s="616" t="s">
        <v>14</v>
      </c>
      <c r="L309" s="616" t="s">
        <v>14</v>
      </c>
      <c r="M309" s="616" t="s">
        <v>14</v>
      </c>
      <c r="N309" s="616" t="s">
        <v>14</v>
      </c>
      <c r="O309" s="616" t="s">
        <v>14</v>
      </c>
      <c r="P309" s="617" t="s">
        <v>564</v>
      </c>
      <c r="Q309" s="623" t="s">
        <v>14</v>
      </c>
    </row>
    <row r="310" spans="2:17" ht="30" customHeight="1">
      <c r="B310" s="6">
        <v>54</v>
      </c>
      <c r="C310" s="614" t="s">
        <v>2031</v>
      </c>
      <c r="D310" s="614" t="s">
        <v>539</v>
      </c>
      <c r="E310" s="614" t="s">
        <v>530</v>
      </c>
      <c r="F310" s="614" t="s">
        <v>19</v>
      </c>
      <c r="G310" s="614">
        <v>2016</v>
      </c>
      <c r="H310" s="615">
        <v>3628.5</v>
      </c>
      <c r="I310" s="616" t="s">
        <v>14</v>
      </c>
      <c r="J310" s="616" t="s">
        <v>14</v>
      </c>
      <c r="K310" s="616" t="s">
        <v>14</v>
      </c>
      <c r="L310" s="616" t="s">
        <v>14</v>
      </c>
      <c r="M310" s="616" t="s">
        <v>14</v>
      </c>
      <c r="N310" s="616" t="s">
        <v>14</v>
      </c>
      <c r="O310" s="616" t="s">
        <v>14</v>
      </c>
      <c r="P310" s="617" t="s">
        <v>564</v>
      </c>
      <c r="Q310" s="623" t="s">
        <v>14</v>
      </c>
    </row>
    <row r="311" spans="2:17" ht="30" customHeight="1">
      <c r="B311" s="6">
        <v>55</v>
      </c>
      <c r="C311" s="614" t="s">
        <v>2032</v>
      </c>
      <c r="D311" s="614" t="s">
        <v>539</v>
      </c>
      <c r="E311" s="614" t="s">
        <v>530</v>
      </c>
      <c r="F311" s="614" t="s">
        <v>19</v>
      </c>
      <c r="G311" s="614">
        <v>2016</v>
      </c>
      <c r="H311" s="615">
        <v>3628.5</v>
      </c>
      <c r="I311" s="616" t="s">
        <v>14</v>
      </c>
      <c r="J311" s="616" t="s">
        <v>14</v>
      </c>
      <c r="K311" s="616" t="s">
        <v>14</v>
      </c>
      <c r="L311" s="616" t="s">
        <v>14</v>
      </c>
      <c r="M311" s="616" t="s">
        <v>14</v>
      </c>
      <c r="N311" s="616" t="s">
        <v>14</v>
      </c>
      <c r="O311" s="616" t="s">
        <v>14</v>
      </c>
      <c r="P311" s="617" t="s">
        <v>564</v>
      </c>
      <c r="Q311" s="623" t="s">
        <v>14</v>
      </c>
    </row>
    <row r="312" spans="2:17" ht="30" customHeight="1">
      <c r="B312" s="6">
        <v>56</v>
      </c>
      <c r="C312" s="614" t="s">
        <v>2033</v>
      </c>
      <c r="D312" s="614" t="s">
        <v>539</v>
      </c>
      <c r="E312" s="614" t="s">
        <v>530</v>
      </c>
      <c r="F312" s="614" t="s">
        <v>19</v>
      </c>
      <c r="G312" s="614">
        <v>2016</v>
      </c>
      <c r="H312" s="615">
        <v>3505.5</v>
      </c>
      <c r="I312" s="616" t="s">
        <v>14</v>
      </c>
      <c r="J312" s="616" t="s">
        <v>14</v>
      </c>
      <c r="K312" s="616" t="s">
        <v>14</v>
      </c>
      <c r="L312" s="616" t="s">
        <v>14</v>
      </c>
      <c r="M312" s="616" t="s">
        <v>14</v>
      </c>
      <c r="N312" s="616" t="s">
        <v>14</v>
      </c>
      <c r="O312" s="616" t="s">
        <v>14</v>
      </c>
      <c r="P312" s="617" t="s">
        <v>564</v>
      </c>
      <c r="Q312" s="623" t="s">
        <v>14</v>
      </c>
    </row>
    <row r="313" spans="2:17" ht="30" customHeight="1">
      <c r="B313" s="6">
        <v>57</v>
      </c>
      <c r="C313" s="614" t="s">
        <v>2034</v>
      </c>
      <c r="D313" s="614" t="s">
        <v>539</v>
      </c>
      <c r="E313" s="614" t="s">
        <v>530</v>
      </c>
      <c r="F313" s="614" t="s">
        <v>19</v>
      </c>
      <c r="G313" s="614">
        <v>2016</v>
      </c>
      <c r="H313" s="615">
        <v>3505.5</v>
      </c>
      <c r="I313" s="616" t="s">
        <v>14</v>
      </c>
      <c r="J313" s="616" t="s">
        <v>14</v>
      </c>
      <c r="K313" s="616" t="s">
        <v>14</v>
      </c>
      <c r="L313" s="616" t="s">
        <v>14</v>
      </c>
      <c r="M313" s="616" t="s">
        <v>14</v>
      </c>
      <c r="N313" s="616" t="s">
        <v>14</v>
      </c>
      <c r="O313" s="616" t="s">
        <v>14</v>
      </c>
      <c r="P313" s="617" t="s">
        <v>564</v>
      </c>
      <c r="Q313" s="623" t="s">
        <v>14</v>
      </c>
    </row>
    <row r="314" spans="2:17" ht="30" customHeight="1">
      <c r="B314" s="6">
        <v>58</v>
      </c>
      <c r="C314" s="614" t="s">
        <v>2035</v>
      </c>
      <c r="D314" s="614" t="s">
        <v>539</v>
      </c>
      <c r="E314" s="614" t="s">
        <v>530</v>
      </c>
      <c r="F314" s="614" t="s">
        <v>19</v>
      </c>
      <c r="G314" s="614">
        <v>2016</v>
      </c>
      <c r="H314" s="615">
        <v>3505.5</v>
      </c>
      <c r="I314" s="616" t="s">
        <v>14</v>
      </c>
      <c r="J314" s="616" t="s">
        <v>14</v>
      </c>
      <c r="K314" s="616" t="s">
        <v>14</v>
      </c>
      <c r="L314" s="616" t="s">
        <v>14</v>
      </c>
      <c r="M314" s="616" t="s">
        <v>14</v>
      </c>
      <c r="N314" s="616" t="s">
        <v>14</v>
      </c>
      <c r="O314" s="616" t="s">
        <v>14</v>
      </c>
      <c r="P314" s="617" t="s">
        <v>564</v>
      </c>
      <c r="Q314" s="623" t="s">
        <v>14</v>
      </c>
    </row>
    <row r="315" spans="2:17" ht="30" customHeight="1">
      <c r="B315" s="6">
        <v>59</v>
      </c>
      <c r="C315" s="614" t="s">
        <v>2036</v>
      </c>
      <c r="D315" s="614" t="s">
        <v>539</v>
      </c>
      <c r="E315" s="614" t="s">
        <v>530</v>
      </c>
      <c r="F315" s="614" t="s">
        <v>19</v>
      </c>
      <c r="G315" s="614">
        <v>2016</v>
      </c>
      <c r="H315" s="615">
        <v>3505.5</v>
      </c>
      <c r="I315" s="616" t="s">
        <v>14</v>
      </c>
      <c r="J315" s="616" t="s">
        <v>14</v>
      </c>
      <c r="K315" s="616" t="s">
        <v>14</v>
      </c>
      <c r="L315" s="616" t="s">
        <v>14</v>
      </c>
      <c r="M315" s="616" t="s">
        <v>14</v>
      </c>
      <c r="N315" s="616" t="s">
        <v>14</v>
      </c>
      <c r="O315" s="616" t="s">
        <v>14</v>
      </c>
      <c r="P315" s="617" t="s">
        <v>564</v>
      </c>
      <c r="Q315" s="623" t="s">
        <v>14</v>
      </c>
    </row>
    <row r="316" spans="2:17" ht="30" customHeight="1">
      <c r="B316" s="6">
        <v>60</v>
      </c>
      <c r="C316" s="614" t="s">
        <v>2037</v>
      </c>
      <c r="D316" s="614" t="s">
        <v>539</v>
      </c>
      <c r="E316" s="614" t="s">
        <v>530</v>
      </c>
      <c r="F316" s="614" t="s">
        <v>19</v>
      </c>
      <c r="G316" s="614">
        <v>2016</v>
      </c>
      <c r="H316" s="615">
        <v>3628.5</v>
      </c>
      <c r="I316" s="616" t="s">
        <v>14</v>
      </c>
      <c r="J316" s="616" t="s">
        <v>14</v>
      </c>
      <c r="K316" s="616" t="s">
        <v>14</v>
      </c>
      <c r="L316" s="616" t="s">
        <v>14</v>
      </c>
      <c r="M316" s="616" t="s">
        <v>14</v>
      </c>
      <c r="N316" s="616" t="s">
        <v>14</v>
      </c>
      <c r="O316" s="616" t="s">
        <v>14</v>
      </c>
      <c r="P316" s="617" t="s">
        <v>564</v>
      </c>
      <c r="Q316" s="623" t="s">
        <v>14</v>
      </c>
    </row>
    <row r="317" spans="2:17" ht="30" customHeight="1">
      <c r="B317" s="6">
        <v>61</v>
      </c>
      <c r="C317" s="614" t="s">
        <v>2039</v>
      </c>
      <c r="D317" s="614" t="s">
        <v>2049</v>
      </c>
      <c r="E317" s="614" t="s">
        <v>14</v>
      </c>
      <c r="F317" s="614" t="s">
        <v>19</v>
      </c>
      <c r="G317" s="628">
        <v>2003</v>
      </c>
      <c r="H317" s="629">
        <v>279809.43</v>
      </c>
      <c r="I317" s="616" t="s">
        <v>14</v>
      </c>
      <c r="J317" s="616" t="s">
        <v>14</v>
      </c>
      <c r="K317" s="616" t="s">
        <v>14</v>
      </c>
      <c r="L317" s="616" t="s">
        <v>14</v>
      </c>
      <c r="M317" s="616" t="s">
        <v>14</v>
      </c>
      <c r="N317" s="616" t="s">
        <v>14</v>
      </c>
      <c r="O317" s="616" t="s">
        <v>14</v>
      </c>
      <c r="P317" s="628" t="s">
        <v>2058</v>
      </c>
      <c r="Q317" s="623" t="s">
        <v>14</v>
      </c>
    </row>
    <row r="318" spans="2:17" ht="30" customHeight="1">
      <c r="B318" s="6">
        <v>62</v>
      </c>
      <c r="C318" s="614" t="s">
        <v>2039</v>
      </c>
      <c r="D318" s="614" t="s">
        <v>2161</v>
      </c>
      <c r="E318" s="614" t="s">
        <v>14</v>
      </c>
      <c r="F318" s="628" t="s">
        <v>19</v>
      </c>
      <c r="G318" s="628">
        <v>2013</v>
      </c>
      <c r="H318" s="629">
        <v>50000</v>
      </c>
      <c r="I318" s="616" t="s">
        <v>14</v>
      </c>
      <c r="J318" s="616" t="s">
        <v>14</v>
      </c>
      <c r="K318" s="616" t="s">
        <v>14</v>
      </c>
      <c r="L318" s="616" t="s">
        <v>14</v>
      </c>
      <c r="M318" s="616" t="s">
        <v>14</v>
      </c>
      <c r="N318" s="616" t="s">
        <v>14</v>
      </c>
      <c r="O318" s="616" t="s">
        <v>14</v>
      </c>
      <c r="P318" s="628" t="s">
        <v>2059</v>
      </c>
      <c r="Q318" s="623" t="s">
        <v>14</v>
      </c>
    </row>
    <row r="319" spans="2:17" ht="30" customHeight="1">
      <c r="B319" s="6">
        <v>63</v>
      </c>
      <c r="C319" s="614" t="s">
        <v>2038</v>
      </c>
      <c r="D319" s="614" t="s">
        <v>2050</v>
      </c>
      <c r="E319" s="614" t="s">
        <v>2051</v>
      </c>
      <c r="F319" s="628" t="s">
        <v>19</v>
      </c>
      <c r="G319" s="628">
        <v>2016</v>
      </c>
      <c r="H319" s="629">
        <v>63851.25</v>
      </c>
      <c r="I319" s="616" t="s">
        <v>14</v>
      </c>
      <c r="J319" s="616" t="s">
        <v>14</v>
      </c>
      <c r="K319" s="616" t="s">
        <v>14</v>
      </c>
      <c r="L319" s="616" t="s">
        <v>14</v>
      </c>
      <c r="M319" s="616" t="s">
        <v>14</v>
      </c>
      <c r="N319" s="616" t="s">
        <v>14</v>
      </c>
      <c r="O319" s="616" t="s">
        <v>14</v>
      </c>
      <c r="P319" s="627" t="s">
        <v>2061</v>
      </c>
      <c r="Q319" s="623" t="s">
        <v>14</v>
      </c>
    </row>
    <row r="320" spans="2:17" ht="30" customHeight="1">
      <c r="B320" s="6">
        <v>64</v>
      </c>
      <c r="C320" s="614" t="s">
        <v>2040</v>
      </c>
      <c r="D320" s="614" t="s">
        <v>2050</v>
      </c>
      <c r="E320" s="614" t="s">
        <v>2051</v>
      </c>
      <c r="F320" s="628" t="s">
        <v>19</v>
      </c>
      <c r="G320" s="628">
        <v>2016</v>
      </c>
      <c r="H320" s="629">
        <v>63851.25</v>
      </c>
      <c r="I320" s="616" t="s">
        <v>14</v>
      </c>
      <c r="J320" s="616" t="s">
        <v>14</v>
      </c>
      <c r="K320" s="616" t="s">
        <v>14</v>
      </c>
      <c r="L320" s="616" t="s">
        <v>14</v>
      </c>
      <c r="M320" s="616" t="s">
        <v>14</v>
      </c>
      <c r="N320" s="616" t="s">
        <v>14</v>
      </c>
      <c r="O320" s="616" t="s">
        <v>14</v>
      </c>
      <c r="P320" s="627" t="s">
        <v>2061</v>
      </c>
      <c r="Q320" s="623" t="s">
        <v>14</v>
      </c>
    </row>
    <row r="321" spans="2:17" ht="30" customHeight="1">
      <c r="B321" s="6">
        <v>65</v>
      </c>
      <c r="C321" s="614" t="s">
        <v>2041</v>
      </c>
      <c r="D321" s="614" t="s">
        <v>2427</v>
      </c>
      <c r="E321" s="614" t="s">
        <v>563</v>
      </c>
      <c r="F321" s="628" t="s">
        <v>19</v>
      </c>
      <c r="G321" s="628">
        <v>2014</v>
      </c>
      <c r="H321" s="629">
        <v>86238.7</v>
      </c>
      <c r="I321" s="616" t="s">
        <v>14</v>
      </c>
      <c r="J321" s="616" t="s">
        <v>14</v>
      </c>
      <c r="K321" s="616" t="s">
        <v>14</v>
      </c>
      <c r="L321" s="616" t="s">
        <v>14</v>
      </c>
      <c r="M321" s="616" t="s">
        <v>14</v>
      </c>
      <c r="N321" s="616" t="s">
        <v>14</v>
      </c>
      <c r="O321" s="616" t="s">
        <v>14</v>
      </c>
      <c r="P321" s="628" t="s">
        <v>2060</v>
      </c>
      <c r="Q321" s="623" t="s">
        <v>14</v>
      </c>
    </row>
    <row r="322" spans="2:17" ht="30" customHeight="1">
      <c r="B322" s="6">
        <v>66</v>
      </c>
      <c r="C322" s="614" t="s">
        <v>2042</v>
      </c>
      <c r="D322" s="614" t="s">
        <v>2428</v>
      </c>
      <c r="E322" s="614" t="s">
        <v>563</v>
      </c>
      <c r="F322" s="628" t="s">
        <v>19</v>
      </c>
      <c r="G322" s="628">
        <v>2015</v>
      </c>
      <c r="H322" s="629">
        <v>159190</v>
      </c>
      <c r="I322" s="616" t="s">
        <v>14</v>
      </c>
      <c r="J322" s="616" t="s">
        <v>14</v>
      </c>
      <c r="K322" s="616" t="s">
        <v>14</v>
      </c>
      <c r="L322" s="616" t="s">
        <v>14</v>
      </c>
      <c r="M322" s="616" t="s">
        <v>14</v>
      </c>
      <c r="N322" s="616" t="s">
        <v>14</v>
      </c>
      <c r="O322" s="616" t="s">
        <v>14</v>
      </c>
      <c r="P322" s="628" t="s">
        <v>2060</v>
      </c>
      <c r="Q322" s="623" t="s">
        <v>14</v>
      </c>
    </row>
    <row r="323" spans="2:17" ht="30" customHeight="1">
      <c r="B323" s="6">
        <v>67</v>
      </c>
      <c r="C323" s="614" t="s">
        <v>987</v>
      </c>
      <c r="D323" s="628" t="s">
        <v>2053</v>
      </c>
      <c r="E323" s="614" t="s">
        <v>563</v>
      </c>
      <c r="F323" s="628" t="s">
        <v>19</v>
      </c>
      <c r="G323" s="628">
        <v>2015</v>
      </c>
      <c r="H323" s="629">
        <v>80993.83</v>
      </c>
      <c r="I323" s="616" t="s">
        <v>14</v>
      </c>
      <c r="J323" s="616" t="s">
        <v>14</v>
      </c>
      <c r="K323" s="616" t="s">
        <v>14</v>
      </c>
      <c r="L323" s="616" t="s">
        <v>14</v>
      </c>
      <c r="M323" s="616" t="s">
        <v>14</v>
      </c>
      <c r="N323" s="616" t="s">
        <v>14</v>
      </c>
      <c r="O323" s="616" t="s">
        <v>14</v>
      </c>
      <c r="P323" s="628" t="s">
        <v>2060</v>
      </c>
      <c r="Q323" s="623" t="s">
        <v>14</v>
      </c>
    </row>
    <row r="324" spans="2:17" ht="30" customHeight="1">
      <c r="B324" s="6">
        <v>68</v>
      </c>
      <c r="C324" s="614" t="s">
        <v>2043</v>
      </c>
      <c r="D324" s="628" t="s">
        <v>2052</v>
      </c>
      <c r="E324" s="614" t="s">
        <v>563</v>
      </c>
      <c r="F324" s="628" t="s">
        <v>19</v>
      </c>
      <c r="G324" s="628">
        <v>2015</v>
      </c>
      <c r="H324" s="629">
        <v>76956.06</v>
      </c>
      <c r="I324" s="616" t="s">
        <v>14</v>
      </c>
      <c r="J324" s="616" t="s">
        <v>14</v>
      </c>
      <c r="K324" s="616" t="s">
        <v>14</v>
      </c>
      <c r="L324" s="616" t="s">
        <v>14</v>
      </c>
      <c r="M324" s="616" t="s">
        <v>14</v>
      </c>
      <c r="N324" s="616" t="s">
        <v>14</v>
      </c>
      <c r="O324" s="616" t="s">
        <v>14</v>
      </c>
      <c r="P324" s="628" t="s">
        <v>2060</v>
      </c>
      <c r="Q324" s="623" t="s">
        <v>14</v>
      </c>
    </row>
    <row r="325" spans="2:17" ht="30" customHeight="1">
      <c r="B325" s="6">
        <v>69</v>
      </c>
      <c r="C325" s="614" t="s">
        <v>2044</v>
      </c>
      <c r="D325" s="628" t="s">
        <v>2054</v>
      </c>
      <c r="E325" s="614" t="s">
        <v>563</v>
      </c>
      <c r="F325" s="628" t="s">
        <v>19</v>
      </c>
      <c r="G325" s="628">
        <v>2015</v>
      </c>
      <c r="H325" s="629">
        <v>74650.05</v>
      </c>
      <c r="I325" s="616" t="s">
        <v>14</v>
      </c>
      <c r="J325" s="616" t="s">
        <v>14</v>
      </c>
      <c r="K325" s="616" t="s">
        <v>14</v>
      </c>
      <c r="L325" s="616" t="s">
        <v>14</v>
      </c>
      <c r="M325" s="616" t="s">
        <v>14</v>
      </c>
      <c r="N325" s="616" t="s">
        <v>14</v>
      </c>
      <c r="O325" s="616" t="s">
        <v>14</v>
      </c>
      <c r="P325" s="628" t="s">
        <v>2060</v>
      </c>
      <c r="Q325" s="623" t="s">
        <v>14</v>
      </c>
    </row>
    <row r="326" spans="2:17" ht="30" customHeight="1">
      <c r="B326" s="6">
        <v>70</v>
      </c>
      <c r="C326" s="614" t="s">
        <v>2045</v>
      </c>
      <c r="D326" s="628" t="s">
        <v>2055</v>
      </c>
      <c r="E326" s="614" t="s">
        <v>563</v>
      </c>
      <c r="F326" s="628" t="s">
        <v>19</v>
      </c>
      <c r="G326" s="628">
        <v>2015</v>
      </c>
      <c r="H326" s="629">
        <v>81203.83</v>
      </c>
      <c r="I326" s="616" t="s">
        <v>14</v>
      </c>
      <c r="J326" s="616" t="s">
        <v>14</v>
      </c>
      <c r="K326" s="616" t="s">
        <v>14</v>
      </c>
      <c r="L326" s="616" t="s">
        <v>14</v>
      </c>
      <c r="M326" s="616" t="s">
        <v>14</v>
      </c>
      <c r="N326" s="616" t="s">
        <v>14</v>
      </c>
      <c r="O326" s="616" t="s">
        <v>14</v>
      </c>
      <c r="P326" s="628" t="s">
        <v>2060</v>
      </c>
      <c r="Q326" s="623" t="s">
        <v>14</v>
      </c>
    </row>
    <row r="327" spans="2:17" ht="30" customHeight="1">
      <c r="B327" s="6">
        <v>71</v>
      </c>
      <c r="C327" s="614" t="s">
        <v>2046</v>
      </c>
      <c r="D327" s="628" t="s">
        <v>2056</v>
      </c>
      <c r="E327" s="614" t="s">
        <v>563</v>
      </c>
      <c r="F327" s="628" t="s">
        <v>19</v>
      </c>
      <c r="G327" s="628">
        <v>2015</v>
      </c>
      <c r="H327" s="629">
        <v>169028.55</v>
      </c>
      <c r="I327" s="616" t="s">
        <v>14</v>
      </c>
      <c r="J327" s="616" t="s">
        <v>14</v>
      </c>
      <c r="K327" s="616" t="s">
        <v>14</v>
      </c>
      <c r="L327" s="616" t="s">
        <v>14</v>
      </c>
      <c r="M327" s="616" t="s">
        <v>14</v>
      </c>
      <c r="N327" s="616" t="s">
        <v>14</v>
      </c>
      <c r="O327" s="616" t="s">
        <v>14</v>
      </c>
      <c r="P327" s="628" t="s">
        <v>2060</v>
      </c>
      <c r="Q327" s="623" t="s">
        <v>14</v>
      </c>
    </row>
    <row r="328" spans="2:17" ht="45" customHeight="1">
      <c r="B328" s="1344">
        <v>72</v>
      </c>
      <c r="C328" s="1287" t="s">
        <v>2047</v>
      </c>
      <c r="D328" s="614" t="s">
        <v>3846</v>
      </c>
      <c r="E328" s="1287" t="s">
        <v>2057</v>
      </c>
      <c r="F328" s="628" t="s">
        <v>19</v>
      </c>
      <c r="G328" s="628">
        <v>2014</v>
      </c>
      <c r="H328" s="1279">
        <v>357074.42</v>
      </c>
      <c r="I328" s="625">
        <v>3.8</v>
      </c>
      <c r="J328" s="614">
        <v>1</v>
      </c>
      <c r="K328" s="614" t="s">
        <v>51</v>
      </c>
      <c r="L328" s="614" t="s">
        <v>19</v>
      </c>
      <c r="M328" s="614" t="s">
        <v>51</v>
      </c>
      <c r="N328" s="614" t="s">
        <v>2064</v>
      </c>
      <c r="O328" s="614" t="s">
        <v>2065</v>
      </c>
      <c r="P328" s="614" t="s">
        <v>2071</v>
      </c>
      <c r="Q328" s="623" t="s">
        <v>14</v>
      </c>
    </row>
    <row r="329" spans="2:17" ht="45" customHeight="1">
      <c r="B329" s="1345"/>
      <c r="C329" s="1288"/>
      <c r="D329" s="614" t="s">
        <v>2062</v>
      </c>
      <c r="E329" s="1288"/>
      <c r="F329" s="628" t="s">
        <v>19</v>
      </c>
      <c r="G329" s="628">
        <v>2014</v>
      </c>
      <c r="H329" s="1280"/>
      <c r="I329" s="625">
        <v>121.46</v>
      </c>
      <c r="J329" s="614">
        <v>1</v>
      </c>
      <c r="K329" s="614" t="s">
        <v>51</v>
      </c>
      <c r="L329" s="614" t="s">
        <v>19</v>
      </c>
      <c r="M329" s="614" t="s">
        <v>51</v>
      </c>
      <c r="N329" s="614" t="s">
        <v>2064</v>
      </c>
      <c r="O329" s="614" t="s">
        <v>2065</v>
      </c>
      <c r="P329" s="614" t="s">
        <v>2071</v>
      </c>
      <c r="Q329" s="623" t="s">
        <v>14</v>
      </c>
    </row>
    <row r="330" spans="2:17" ht="15.95" customHeight="1">
      <c r="B330" s="1345"/>
      <c r="C330" s="1288"/>
      <c r="D330" s="614" t="s">
        <v>2063</v>
      </c>
      <c r="E330" s="1288"/>
      <c r="F330" s="628" t="s">
        <v>19</v>
      </c>
      <c r="G330" s="628">
        <v>2014</v>
      </c>
      <c r="H330" s="1280"/>
      <c r="I330" s="625">
        <v>7140</v>
      </c>
      <c r="J330" s="614" t="s">
        <v>14</v>
      </c>
      <c r="K330" s="614" t="s">
        <v>14</v>
      </c>
      <c r="L330" s="614" t="s">
        <v>14</v>
      </c>
      <c r="M330" s="614" t="s">
        <v>14</v>
      </c>
      <c r="N330" s="614" t="s">
        <v>14</v>
      </c>
      <c r="O330" s="614" t="s">
        <v>14</v>
      </c>
      <c r="P330" s="614" t="s">
        <v>14</v>
      </c>
      <c r="Q330" s="623" t="s">
        <v>14</v>
      </c>
    </row>
    <row r="331" spans="2:17" ht="15.95" customHeight="1">
      <c r="B331" s="1346"/>
      <c r="C331" s="1289"/>
      <c r="D331" s="614" t="s">
        <v>135</v>
      </c>
      <c r="E331" s="1289"/>
      <c r="F331" s="628" t="s">
        <v>19</v>
      </c>
      <c r="G331" s="628">
        <v>2014</v>
      </c>
      <c r="H331" s="1281"/>
      <c r="I331" s="625">
        <v>475</v>
      </c>
      <c r="J331" s="614" t="s">
        <v>14</v>
      </c>
      <c r="K331" s="614" t="s">
        <v>14</v>
      </c>
      <c r="L331" s="614" t="s">
        <v>14</v>
      </c>
      <c r="M331" s="614" t="s">
        <v>14</v>
      </c>
      <c r="N331" s="614" t="s">
        <v>14</v>
      </c>
      <c r="O331" s="614" t="s">
        <v>14</v>
      </c>
      <c r="P331" s="614" t="s">
        <v>14</v>
      </c>
      <c r="Q331" s="623" t="s">
        <v>14</v>
      </c>
    </row>
    <row r="332" spans="2:17" ht="45" customHeight="1">
      <c r="B332" s="1344">
        <v>73</v>
      </c>
      <c r="C332" s="1287" t="s">
        <v>2048</v>
      </c>
      <c r="D332" s="614" t="s">
        <v>3846</v>
      </c>
      <c r="E332" s="1287" t="s">
        <v>2057</v>
      </c>
      <c r="F332" s="628" t="s">
        <v>19</v>
      </c>
      <c r="G332" s="628">
        <v>2014</v>
      </c>
      <c r="H332" s="1279">
        <v>376086.63</v>
      </c>
      <c r="I332" s="625">
        <v>3.81</v>
      </c>
      <c r="J332" s="614">
        <v>1</v>
      </c>
      <c r="K332" s="614" t="s">
        <v>51</v>
      </c>
      <c r="L332" s="614" t="s">
        <v>19</v>
      </c>
      <c r="M332" s="614" t="s">
        <v>51</v>
      </c>
      <c r="N332" s="614" t="s">
        <v>2064</v>
      </c>
      <c r="O332" s="614" t="s">
        <v>2065</v>
      </c>
      <c r="P332" s="614" t="s">
        <v>2071</v>
      </c>
      <c r="Q332" s="623" t="s">
        <v>14</v>
      </c>
    </row>
    <row r="333" spans="2:17" ht="45" customHeight="1">
      <c r="B333" s="1345"/>
      <c r="C333" s="1288"/>
      <c r="D333" s="614" t="s">
        <v>2062</v>
      </c>
      <c r="E333" s="1288"/>
      <c r="F333" s="628" t="s">
        <v>19</v>
      </c>
      <c r="G333" s="628">
        <v>2014</v>
      </c>
      <c r="H333" s="1280"/>
      <c r="I333" s="625">
        <v>45.32</v>
      </c>
      <c r="J333" s="614">
        <v>1</v>
      </c>
      <c r="K333" s="614" t="s">
        <v>51</v>
      </c>
      <c r="L333" s="614" t="s">
        <v>19</v>
      </c>
      <c r="M333" s="614" t="s">
        <v>51</v>
      </c>
      <c r="N333" s="614" t="s">
        <v>2064</v>
      </c>
      <c r="O333" s="614" t="s">
        <v>2065</v>
      </c>
      <c r="P333" s="614" t="s">
        <v>2071</v>
      </c>
      <c r="Q333" s="623" t="s">
        <v>14</v>
      </c>
    </row>
    <row r="334" spans="2:17" ht="45" customHeight="1">
      <c r="B334" s="1345"/>
      <c r="C334" s="1288"/>
      <c r="D334" s="614" t="s">
        <v>2066</v>
      </c>
      <c r="E334" s="1288"/>
      <c r="F334" s="628" t="s">
        <v>19</v>
      </c>
      <c r="G334" s="628">
        <v>2014</v>
      </c>
      <c r="H334" s="1280"/>
      <c r="I334" s="625">
        <v>100.17</v>
      </c>
      <c r="J334" s="614">
        <v>1</v>
      </c>
      <c r="K334" s="614" t="s">
        <v>51</v>
      </c>
      <c r="L334" s="614" t="s">
        <v>19</v>
      </c>
      <c r="M334" s="614" t="s">
        <v>51</v>
      </c>
      <c r="N334" s="614" t="s">
        <v>2064</v>
      </c>
      <c r="O334" s="614" t="s">
        <v>2065</v>
      </c>
      <c r="P334" s="614" t="s">
        <v>2071</v>
      </c>
      <c r="Q334" s="623" t="s">
        <v>14</v>
      </c>
    </row>
    <row r="335" spans="2:17" ht="15.95" customHeight="1">
      <c r="B335" s="1345"/>
      <c r="C335" s="1288"/>
      <c r="D335" s="614" t="s">
        <v>2063</v>
      </c>
      <c r="E335" s="1288"/>
      <c r="F335" s="628" t="s">
        <v>19</v>
      </c>
      <c r="G335" s="628">
        <v>2014</v>
      </c>
      <c r="H335" s="1280"/>
      <c r="I335" s="625">
        <v>5916</v>
      </c>
      <c r="J335" s="614" t="s">
        <v>14</v>
      </c>
      <c r="K335" s="614" t="s">
        <v>14</v>
      </c>
      <c r="L335" s="614" t="s">
        <v>14</v>
      </c>
      <c r="M335" s="614" t="s">
        <v>14</v>
      </c>
      <c r="N335" s="614" t="s">
        <v>14</v>
      </c>
      <c r="O335" s="614" t="s">
        <v>14</v>
      </c>
      <c r="P335" s="614" t="s">
        <v>14</v>
      </c>
      <c r="Q335" s="623" t="s">
        <v>14</v>
      </c>
    </row>
    <row r="336" spans="2:17" ht="15.95" customHeight="1">
      <c r="B336" s="1346"/>
      <c r="C336" s="1289"/>
      <c r="D336" s="614" t="s">
        <v>135</v>
      </c>
      <c r="E336" s="1289"/>
      <c r="F336" s="628" t="s">
        <v>19</v>
      </c>
      <c r="G336" s="628">
        <v>2014</v>
      </c>
      <c r="H336" s="1281"/>
      <c r="I336" s="625">
        <v>76</v>
      </c>
      <c r="J336" s="614" t="s">
        <v>14</v>
      </c>
      <c r="K336" s="614" t="s">
        <v>14</v>
      </c>
      <c r="L336" s="614" t="s">
        <v>14</v>
      </c>
      <c r="M336" s="614" t="s">
        <v>14</v>
      </c>
      <c r="N336" s="614" t="s">
        <v>14</v>
      </c>
      <c r="O336" s="614" t="s">
        <v>14</v>
      </c>
      <c r="P336" s="614" t="s">
        <v>14</v>
      </c>
      <c r="Q336" s="623" t="s">
        <v>14</v>
      </c>
    </row>
    <row r="337" spans="2:17" ht="45" customHeight="1">
      <c r="B337" s="1344">
        <v>74</v>
      </c>
      <c r="C337" s="1287" t="s">
        <v>2067</v>
      </c>
      <c r="D337" s="614" t="s">
        <v>2068</v>
      </c>
      <c r="E337" s="630" t="s">
        <v>2069</v>
      </c>
      <c r="F337" s="631" t="s">
        <v>19</v>
      </c>
      <c r="G337" s="631">
        <v>1960</v>
      </c>
      <c r="H337" s="632">
        <v>364000</v>
      </c>
      <c r="I337" s="633">
        <v>140</v>
      </c>
      <c r="J337" s="614">
        <v>1</v>
      </c>
      <c r="K337" s="614" t="s">
        <v>14</v>
      </c>
      <c r="L337" s="614" t="s">
        <v>14</v>
      </c>
      <c r="M337" s="614" t="s">
        <v>14</v>
      </c>
      <c r="N337" s="614" t="s">
        <v>2070</v>
      </c>
      <c r="O337" s="614" t="s">
        <v>2065</v>
      </c>
      <c r="P337" s="614" t="s">
        <v>2076</v>
      </c>
      <c r="Q337" s="623" t="s">
        <v>14</v>
      </c>
    </row>
    <row r="338" spans="2:17" ht="15" customHeight="1">
      <c r="B338" s="1346"/>
      <c r="C338" s="1289"/>
      <c r="D338" s="614" t="s">
        <v>135</v>
      </c>
      <c r="E338" s="630" t="s">
        <v>358</v>
      </c>
      <c r="F338" s="631" t="s">
        <v>19</v>
      </c>
      <c r="G338" s="631">
        <v>1960</v>
      </c>
      <c r="H338" s="632">
        <v>10711</v>
      </c>
      <c r="I338" s="633" t="s">
        <v>14</v>
      </c>
      <c r="J338" s="614" t="s">
        <v>14</v>
      </c>
      <c r="K338" s="614" t="s">
        <v>14</v>
      </c>
      <c r="L338" s="614" t="s">
        <v>14</v>
      </c>
      <c r="M338" s="614" t="s">
        <v>14</v>
      </c>
      <c r="N338" s="614" t="s">
        <v>14</v>
      </c>
      <c r="O338" s="614" t="s">
        <v>14</v>
      </c>
      <c r="P338" s="614" t="s">
        <v>14</v>
      </c>
      <c r="Q338" s="623" t="s">
        <v>14</v>
      </c>
    </row>
    <row r="339" spans="2:17" ht="15.95" customHeight="1">
      <c r="B339" s="1344">
        <v>75</v>
      </c>
      <c r="C339" s="1299" t="s">
        <v>546</v>
      </c>
      <c r="D339" s="187" t="s">
        <v>2941</v>
      </c>
      <c r="E339" s="187" t="s">
        <v>134</v>
      </c>
      <c r="F339" s="187" t="s">
        <v>14</v>
      </c>
      <c r="G339" s="187" t="s">
        <v>14</v>
      </c>
      <c r="H339" s="180">
        <v>695.8</v>
      </c>
      <c r="I339" s="190" t="s">
        <v>14</v>
      </c>
      <c r="J339" s="187" t="s">
        <v>14</v>
      </c>
      <c r="K339" s="187" t="s">
        <v>14</v>
      </c>
      <c r="L339" s="187" t="s">
        <v>14</v>
      </c>
      <c r="M339" s="187" t="s">
        <v>14</v>
      </c>
      <c r="N339" s="187" t="s">
        <v>14</v>
      </c>
      <c r="O339" s="187" t="s">
        <v>14</v>
      </c>
      <c r="P339" s="187" t="s">
        <v>14</v>
      </c>
      <c r="Q339" s="634" t="s">
        <v>14</v>
      </c>
    </row>
    <row r="340" spans="2:17" ht="15.95" customHeight="1">
      <c r="B340" s="1346"/>
      <c r="C340" s="1299"/>
      <c r="D340" s="196" t="s">
        <v>2942</v>
      </c>
      <c r="E340" s="154" t="s">
        <v>134</v>
      </c>
      <c r="F340" s="187" t="s">
        <v>14</v>
      </c>
      <c r="G340" s="187" t="s">
        <v>14</v>
      </c>
      <c r="H340" s="191">
        <v>6615.8</v>
      </c>
      <c r="I340" s="190" t="s">
        <v>14</v>
      </c>
      <c r="J340" s="187" t="s">
        <v>14</v>
      </c>
      <c r="K340" s="187" t="s">
        <v>14</v>
      </c>
      <c r="L340" s="187" t="s">
        <v>14</v>
      </c>
      <c r="M340" s="187" t="s">
        <v>14</v>
      </c>
      <c r="N340" s="187" t="s">
        <v>14</v>
      </c>
      <c r="O340" s="187" t="s">
        <v>14</v>
      </c>
      <c r="P340" s="187" t="s">
        <v>14</v>
      </c>
      <c r="Q340" s="634" t="s">
        <v>14</v>
      </c>
    </row>
    <row r="341" spans="2:17" ht="30" customHeight="1">
      <c r="B341" s="6">
        <v>76</v>
      </c>
      <c r="C341" s="187" t="s">
        <v>2943</v>
      </c>
      <c r="D341" s="187" t="s">
        <v>539</v>
      </c>
      <c r="E341" s="187" t="s">
        <v>530</v>
      </c>
      <c r="F341" s="187" t="s">
        <v>19</v>
      </c>
      <c r="G341" s="187">
        <v>2015</v>
      </c>
      <c r="H341" s="242">
        <v>2000</v>
      </c>
      <c r="I341" s="190" t="s">
        <v>14</v>
      </c>
      <c r="J341" s="190" t="s">
        <v>14</v>
      </c>
      <c r="K341" s="190" t="s">
        <v>14</v>
      </c>
      <c r="L341" s="190" t="s">
        <v>14</v>
      </c>
      <c r="M341" s="190" t="s">
        <v>14</v>
      </c>
      <c r="N341" s="190" t="s">
        <v>14</v>
      </c>
      <c r="O341" s="190" t="s">
        <v>14</v>
      </c>
      <c r="P341" s="192" t="s">
        <v>2944</v>
      </c>
      <c r="Q341" s="634" t="s">
        <v>14</v>
      </c>
    </row>
    <row r="342" spans="2:17" ht="30" customHeight="1">
      <c r="B342" s="6">
        <v>77</v>
      </c>
      <c r="C342" s="565" t="s">
        <v>2067</v>
      </c>
      <c r="D342" s="187" t="s">
        <v>2945</v>
      </c>
      <c r="E342" s="566" t="s">
        <v>2946</v>
      </c>
      <c r="F342" s="173"/>
      <c r="G342" s="173"/>
      <c r="H342" s="243">
        <v>81621</v>
      </c>
      <c r="I342" s="193" t="s">
        <v>14</v>
      </c>
      <c r="J342" s="187" t="s">
        <v>14</v>
      </c>
      <c r="K342" s="187" t="s">
        <v>14</v>
      </c>
      <c r="L342" s="187" t="s">
        <v>14</v>
      </c>
      <c r="M342" s="187" t="s">
        <v>14</v>
      </c>
      <c r="N342" s="187" t="s">
        <v>14</v>
      </c>
      <c r="O342" s="187" t="s">
        <v>14</v>
      </c>
      <c r="P342" s="187" t="s">
        <v>14</v>
      </c>
      <c r="Q342" s="634" t="s">
        <v>14</v>
      </c>
    </row>
    <row r="343" spans="2:17" ht="30" customHeight="1">
      <c r="B343" s="6">
        <v>78</v>
      </c>
      <c r="C343" s="187" t="s">
        <v>2947</v>
      </c>
      <c r="D343" s="187" t="s">
        <v>2948</v>
      </c>
      <c r="E343" s="566" t="s">
        <v>2949</v>
      </c>
      <c r="F343" s="173" t="s">
        <v>19</v>
      </c>
      <c r="G343" s="173">
        <v>2016</v>
      </c>
      <c r="H343" s="243">
        <v>6376.76</v>
      </c>
      <c r="I343" s="193" t="s">
        <v>14</v>
      </c>
      <c r="J343" s="187" t="s">
        <v>14</v>
      </c>
      <c r="K343" s="187" t="s">
        <v>14</v>
      </c>
      <c r="L343" s="187" t="s">
        <v>14</v>
      </c>
      <c r="M343" s="187" t="s">
        <v>14</v>
      </c>
      <c r="N343" s="187" t="s">
        <v>14</v>
      </c>
      <c r="O343" s="187" t="s">
        <v>14</v>
      </c>
      <c r="P343" s="187" t="s">
        <v>14</v>
      </c>
      <c r="Q343" s="634" t="s">
        <v>14</v>
      </c>
    </row>
    <row r="344" spans="2:17" ht="30" customHeight="1">
      <c r="B344" s="6">
        <v>79</v>
      </c>
      <c r="C344" s="187" t="s">
        <v>2950</v>
      </c>
      <c r="D344" s="187" t="s">
        <v>2951</v>
      </c>
      <c r="E344" s="566" t="s">
        <v>2940</v>
      </c>
      <c r="F344" s="173" t="s">
        <v>19</v>
      </c>
      <c r="G344" s="173">
        <v>1982</v>
      </c>
      <c r="H344" s="243">
        <v>49400</v>
      </c>
      <c r="I344" s="193">
        <v>19</v>
      </c>
      <c r="J344" s="187">
        <v>1</v>
      </c>
      <c r="K344" s="187" t="s">
        <v>51</v>
      </c>
      <c r="L344" s="187" t="s">
        <v>51</v>
      </c>
      <c r="M344" s="187" t="s">
        <v>51</v>
      </c>
      <c r="N344" s="187" t="s">
        <v>47</v>
      </c>
      <c r="O344" s="187" t="s">
        <v>14</v>
      </c>
      <c r="P344" s="187" t="s">
        <v>14</v>
      </c>
      <c r="Q344" s="634" t="s">
        <v>14</v>
      </c>
    </row>
    <row r="345" spans="2:17" ht="30" customHeight="1">
      <c r="B345" s="6">
        <v>80</v>
      </c>
      <c r="C345" s="187" t="s">
        <v>2952</v>
      </c>
      <c r="D345" s="187" t="s">
        <v>2936</v>
      </c>
      <c r="E345" s="566" t="s">
        <v>2953</v>
      </c>
      <c r="F345" s="173" t="s">
        <v>19</v>
      </c>
      <c r="G345" s="173">
        <v>1979</v>
      </c>
      <c r="H345" s="243">
        <v>1578720</v>
      </c>
      <c r="I345" s="193">
        <v>607.20000000000005</v>
      </c>
      <c r="J345" s="187" t="s">
        <v>14</v>
      </c>
      <c r="K345" s="187" t="s">
        <v>14</v>
      </c>
      <c r="L345" s="187" t="s">
        <v>19</v>
      </c>
      <c r="M345" s="187" t="s">
        <v>51</v>
      </c>
      <c r="N345" s="187" t="s">
        <v>47</v>
      </c>
      <c r="O345" s="187" t="s">
        <v>14</v>
      </c>
      <c r="P345" s="187" t="s">
        <v>14</v>
      </c>
      <c r="Q345" s="634" t="s">
        <v>14</v>
      </c>
    </row>
    <row r="346" spans="2:17" ht="30" customHeight="1">
      <c r="B346" s="6">
        <v>81</v>
      </c>
      <c r="C346" s="187" t="s">
        <v>2954</v>
      </c>
      <c r="D346" s="187" t="s">
        <v>2955</v>
      </c>
      <c r="E346" s="566" t="s">
        <v>2956</v>
      </c>
      <c r="F346" s="173" t="s">
        <v>51</v>
      </c>
      <c r="G346" s="173">
        <v>1965</v>
      </c>
      <c r="H346" s="243">
        <v>60000</v>
      </c>
      <c r="I346" s="193">
        <v>320</v>
      </c>
      <c r="J346" s="187">
        <v>1</v>
      </c>
      <c r="K346" s="187" t="s">
        <v>51</v>
      </c>
      <c r="L346" s="187" t="s">
        <v>19</v>
      </c>
      <c r="M346" s="187" t="s">
        <v>51</v>
      </c>
      <c r="N346" s="187" t="s">
        <v>47</v>
      </c>
      <c r="O346" s="187" t="s">
        <v>14</v>
      </c>
      <c r="P346" s="187" t="s">
        <v>14</v>
      </c>
      <c r="Q346" s="634" t="s">
        <v>14</v>
      </c>
    </row>
    <row r="347" spans="2:17" ht="27" customHeight="1">
      <c r="B347" s="6">
        <v>82</v>
      </c>
      <c r="C347" s="187" t="s">
        <v>2957</v>
      </c>
      <c r="D347" s="187" t="s">
        <v>2958</v>
      </c>
      <c r="E347" s="187" t="s">
        <v>920</v>
      </c>
      <c r="F347" s="173" t="s">
        <v>19</v>
      </c>
      <c r="G347" s="173">
        <v>2014</v>
      </c>
      <c r="H347" s="243">
        <v>38009.769999999997</v>
      </c>
      <c r="I347" s="193" t="s">
        <v>2959</v>
      </c>
      <c r="J347" s="187">
        <v>1</v>
      </c>
      <c r="K347" s="187" t="s">
        <v>14</v>
      </c>
      <c r="L347" s="187" t="s">
        <v>14</v>
      </c>
      <c r="M347" s="187" t="s">
        <v>14</v>
      </c>
      <c r="N347" s="187" t="s">
        <v>268</v>
      </c>
      <c r="O347" s="187" t="s">
        <v>14</v>
      </c>
      <c r="P347" s="187" t="s">
        <v>2960</v>
      </c>
      <c r="Q347" s="635" t="s">
        <v>2961</v>
      </c>
    </row>
    <row r="348" spans="2:17" ht="15.95" customHeight="1">
      <c r="B348" s="6">
        <v>83</v>
      </c>
      <c r="C348" s="187" t="s">
        <v>2962</v>
      </c>
      <c r="D348" s="187" t="s">
        <v>2963</v>
      </c>
      <c r="E348" s="187" t="s">
        <v>2964</v>
      </c>
      <c r="F348" s="173" t="s">
        <v>19</v>
      </c>
      <c r="G348" s="173">
        <v>2017</v>
      </c>
      <c r="H348" s="243">
        <v>324588.55</v>
      </c>
      <c r="I348" s="193" t="s">
        <v>14</v>
      </c>
      <c r="J348" s="187" t="s">
        <v>14</v>
      </c>
      <c r="K348" s="187" t="s">
        <v>14</v>
      </c>
      <c r="L348" s="187" t="s">
        <v>14</v>
      </c>
      <c r="M348" s="187" t="s">
        <v>14</v>
      </c>
      <c r="N348" s="187" t="s">
        <v>14</v>
      </c>
      <c r="O348" s="187" t="s">
        <v>14</v>
      </c>
      <c r="P348" s="187" t="s">
        <v>14</v>
      </c>
      <c r="Q348" s="635" t="s">
        <v>2965</v>
      </c>
    </row>
    <row r="349" spans="2:17" ht="20.25" customHeight="1">
      <c r="B349" s="1344">
        <v>84</v>
      </c>
      <c r="C349" s="1300" t="s">
        <v>2966</v>
      </c>
      <c r="D349" s="187" t="s">
        <v>2967</v>
      </c>
      <c r="E349" s="187" t="s">
        <v>14</v>
      </c>
      <c r="F349" s="187" t="s">
        <v>14</v>
      </c>
      <c r="G349" s="187" t="s">
        <v>14</v>
      </c>
      <c r="H349" s="243">
        <v>18859.2</v>
      </c>
      <c r="I349" s="193" t="s">
        <v>14</v>
      </c>
      <c r="J349" s="187" t="s">
        <v>14</v>
      </c>
      <c r="K349" s="187" t="s">
        <v>14</v>
      </c>
      <c r="L349" s="187" t="s">
        <v>14</v>
      </c>
      <c r="M349" s="187" t="s">
        <v>14</v>
      </c>
      <c r="N349" s="187" t="s">
        <v>14</v>
      </c>
      <c r="O349" s="187" t="s">
        <v>14</v>
      </c>
      <c r="P349" s="187" t="s">
        <v>14</v>
      </c>
      <c r="Q349" s="634" t="s">
        <v>14</v>
      </c>
    </row>
    <row r="350" spans="2:17" ht="20.25" customHeight="1">
      <c r="B350" s="1345"/>
      <c r="C350" s="1301"/>
      <c r="D350" s="187" t="s">
        <v>2968</v>
      </c>
      <c r="E350" s="187" t="s">
        <v>14</v>
      </c>
      <c r="F350" s="187" t="s">
        <v>14</v>
      </c>
      <c r="G350" s="187" t="s">
        <v>14</v>
      </c>
      <c r="H350" s="243">
        <v>4953.6499999999996</v>
      </c>
      <c r="I350" s="193" t="s">
        <v>14</v>
      </c>
      <c r="J350" s="187" t="s">
        <v>14</v>
      </c>
      <c r="K350" s="187" t="s">
        <v>14</v>
      </c>
      <c r="L350" s="187" t="s">
        <v>14</v>
      </c>
      <c r="M350" s="187" t="s">
        <v>14</v>
      </c>
      <c r="N350" s="187" t="s">
        <v>14</v>
      </c>
      <c r="O350" s="187" t="s">
        <v>14</v>
      </c>
      <c r="P350" s="187" t="s">
        <v>14</v>
      </c>
      <c r="Q350" s="634" t="s">
        <v>14</v>
      </c>
    </row>
    <row r="351" spans="2:17" ht="20.25" customHeight="1">
      <c r="B351" s="1346"/>
      <c r="C351" s="1302"/>
      <c r="D351" s="187" t="s">
        <v>2969</v>
      </c>
      <c r="E351" s="187" t="s">
        <v>14</v>
      </c>
      <c r="F351" s="187" t="s">
        <v>14</v>
      </c>
      <c r="G351" s="187" t="s">
        <v>14</v>
      </c>
      <c r="H351" s="243">
        <v>36204.11</v>
      </c>
      <c r="I351" s="193" t="s">
        <v>14</v>
      </c>
      <c r="J351" s="187" t="s">
        <v>14</v>
      </c>
      <c r="K351" s="187" t="s">
        <v>14</v>
      </c>
      <c r="L351" s="187" t="s">
        <v>14</v>
      </c>
      <c r="M351" s="187" t="s">
        <v>14</v>
      </c>
      <c r="N351" s="187" t="s">
        <v>14</v>
      </c>
      <c r="O351" s="187" t="s">
        <v>14</v>
      </c>
      <c r="P351" s="187" t="s">
        <v>14</v>
      </c>
      <c r="Q351" s="634" t="s">
        <v>14</v>
      </c>
    </row>
    <row r="352" spans="2:17" ht="30" customHeight="1">
      <c r="B352" s="6">
        <v>85</v>
      </c>
      <c r="C352" s="197" t="s">
        <v>2970</v>
      </c>
      <c r="D352" s="197" t="s">
        <v>2971</v>
      </c>
      <c r="E352" s="187" t="s">
        <v>14</v>
      </c>
      <c r="F352" s="173" t="s">
        <v>19</v>
      </c>
      <c r="G352" s="187" t="s">
        <v>14</v>
      </c>
      <c r="H352" s="174">
        <f>I352*3600</f>
        <v>1339920</v>
      </c>
      <c r="I352" s="194">
        <v>372.2</v>
      </c>
      <c r="J352" s="187" t="s">
        <v>14</v>
      </c>
      <c r="K352" s="187" t="s">
        <v>14</v>
      </c>
      <c r="L352" s="187" t="s">
        <v>14</v>
      </c>
      <c r="M352" s="187" t="s">
        <v>14</v>
      </c>
      <c r="N352" s="187" t="s">
        <v>14</v>
      </c>
      <c r="O352" s="187" t="s">
        <v>14</v>
      </c>
      <c r="P352" s="187" t="s">
        <v>14</v>
      </c>
      <c r="Q352" s="634" t="s">
        <v>14</v>
      </c>
    </row>
    <row r="353" spans="2:17" ht="30" customHeight="1">
      <c r="B353" s="6">
        <v>86</v>
      </c>
      <c r="C353" s="198" t="s">
        <v>2972</v>
      </c>
      <c r="D353" s="198" t="s">
        <v>2971</v>
      </c>
      <c r="E353" s="187" t="s">
        <v>14</v>
      </c>
      <c r="F353" s="173" t="s">
        <v>19</v>
      </c>
      <c r="G353" s="187" t="s">
        <v>14</v>
      </c>
      <c r="H353" s="174">
        <f t="shared" ref="H353:H386" si="0">I353*3600</f>
        <v>391788</v>
      </c>
      <c r="I353" s="195">
        <v>108.83</v>
      </c>
      <c r="J353" s="187" t="s">
        <v>14</v>
      </c>
      <c r="K353" s="187" t="s">
        <v>14</v>
      </c>
      <c r="L353" s="187" t="s">
        <v>14</v>
      </c>
      <c r="M353" s="187" t="s">
        <v>14</v>
      </c>
      <c r="N353" s="187" t="s">
        <v>14</v>
      </c>
      <c r="O353" s="187" t="s">
        <v>14</v>
      </c>
      <c r="P353" s="187" t="s">
        <v>14</v>
      </c>
      <c r="Q353" s="634" t="s">
        <v>14</v>
      </c>
    </row>
    <row r="354" spans="2:17" ht="30" customHeight="1">
      <c r="B354" s="6">
        <v>87</v>
      </c>
      <c r="C354" s="198" t="s">
        <v>2973</v>
      </c>
      <c r="D354" s="198" t="s">
        <v>2971</v>
      </c>
      <c r="E354" s="187" t="s">
        <v>14</v>
      </c>
      <c r="F354" s="173" t="s">
        <v>19</v>
      </c>
      <c r="G354" s="187" t="s">
        <v>14</v>
      </c>
      <c r="H354" s="174">
        <f t="shared" si="0"/>
        <v>2568420</v>
      </c>
      <c r="I354" s="195">
        <v>713.45</v>
      </c>
      <c r="J354" s="187" t="s">
        <v>14</v>
      </c>
      <c r="K354" s="187" t="s">
        <v>14</v>
      </c>
      <c r="L354" s="187" t="s">
        <v>14</v>
      </c>
      <c r="M354" s="187" t="s">
        <v>14</v>
      </c>
      <c r="N354" s="187" t="s">
        <v>14</v>
      </c>
      <c r="O354" s="187" t="s">
        <v>14</v>
      </c>
      <c r="P354" s="187" t="s">
        <v>14</v>
      </c>
      <c r="Q354" s="634" t="s">
        <v>14</v>
      </c>
    </row>
    <row r="355" spans="2:17" ht="30" customHeight="1">
      <c r="B355" s="6">
        <v>88</v>
      </c>
      <c r="C355" s="198" t="s">
        <v>2974</v>
      </c>
      <c r="D355" s="198" t="s">
        <v>2971</v>
      </c>
      <c r="E355" s="187" t="s">
        <v>14</v>
      </c>
      <c r="F355" s="173" t="s">
        <v>19</v>
      </c>
      <c r="G355" s="187" t="s">
        <v>14</v>
      </c>
      <c r="H355" s="174">
        <f t="shared" si="0"/>
        <v>442620</v>
      </c>
      <c r="I355" s="195">
        <v>122.95</v>
      </c>
      <c r="J355" s="187" t="s">
        <v>14</v>
      </c>
      <c r="K355" s="187" t="s">
        <v>14</v>
      </c>
      <c r="L355" s="187" t="s">
        <v>14</v>
      </c>
      <c r="M355" s="187" t="s">
        <v>14</v>
      </c>
      <c r="N355" s="187" t="s">
        <v>14</v>
      </c>
      <c r="O355" s="187" t="s">
        <v>14</v>
      </c>
      <c r="P355" s="187" t="s">
        <v>14</v>
      </c>
      <c r="Q355" s="634" t="s">
        <v>14</v>
      </c>
    </row>
    <row r="356" spans="2:17" ht="30" customHeight="1">
      <c r="B356" s="6">
        <v>89</v>
      </c>
      <c r="C356" s="198" t="s">
        <v>2975</v>
      </c>
      <c r="D356" s="198" t="s">
        <v>2971</v>
      </c>
      <c r="E356" s="187" t="s">
        <v>14</v>
      </c>
      <c r="F356" s="173" t="s">
        <v>19</v>
      </c>
      <c r="G356" s="187" t="s">
        <v>14</v>
      </c>
      <c r="H356" s="174">
        <f t="shared" si="0"/>
        <v>1004400</v>
      </c>
      <c r="I356" s="195">
        <v>279</v>
      </c>
      <c r="J356" s="187" t="s">
        <v>14</v>
      </c>
      <c r="K356" s="187" t="s">
        <v>14</v>
      </c>
      <c r="L356" s="187" t="s">
        <v>14</v>
      </c>
      <c r="M356" s="187" t="s">
        <v>14</v>
      </c>
      <c r="N356" s="187" t="s">
        <v>14</v>
      </c>
      <c r="O356" s="187" t="s">
        <v>14</v>
      </c>
      <c r="P356" s="187" t="s">
        <v>14</v>
      </c>
      <c r="Q356" s="634" t="s">
        <v>14</v>
      </c>
    </row>
    <row r="357" spans="2:17" ht="30" customHeight="1">
      <c r="B357" s="6">
        <v>90</v>
      </c>
      <c r="C357" s="198" t="s">
        <v>2976</v>
      </c>
      <c r="D357" s="198" t="s">
        <v>2971</v>
      </c>
      <c r="E357" s="187" t="s">
        <v>14</v>
      </c>
      <c r="F357" s="173" t="s">
        <v>19</v>
      </c>
      <c r="G357" s="187" t="s">
        <v>14</v>
      </c>
      <c r="H357" s="174">
        <f t="shared" si="0"/>
        <v>923939.99999999988</v>
      </c>
      <c r="I357" s="195">
        <v>256.64999999999998</v>
      </c>
      <c r="J357" s="187" t="s">
        <v>14</v>
      </c>
      <c r="K357" s="187" t="s">
        <v>14</v>
      </c>
      <c r="L357" s="187" t="s">
        <v>14</v>
      </c>
      <c r="M357" s="187" t="s">
        <v>14</v>
      </c>
      <c r="N357" s="187" t="s">
        <v>14</v>
      </c>
      <c r="O357" s="187" t="s">
        <v>14</v>
      </c>
      <c r="P357" s="187" t="s">
        <v>14</v>
      </c>
      <c r="Q357" s="634" t="s">
        <v>14</v>
      </c>
    </row>
    <row r="358" spans="2:17" ht="30" customHeight="1">
      <c r="B358" s="6">
        <v>91</v>
      </c>
      <c r="C358" s="198" t="s">
        <v>2977</v>
      </c>
      <c r="D358" s="198" t="s">
        <v>2971</v>
      </c>
      <c r="E358" s="187" t="s">
        <v>14</v>
      </c>
      <c r="F358" s="173" t="s">
        <v>19</v>
      </c>
      <c r="G358" s="187" t="s">
        <v>14</v>
      </c>
      <c r="H358" s="174">
        <f t="shared" si="0"/>
        <v>2429280</v>
      </c>
      <c r="I358" s="195">
        <v>674.8</v>
      </c>
      <c r="J358" s="187" t="s">
        <v>14</v>
      </c>
      <c r="K358" s="187" t="s">
        <v>14</v>
      </c>
      <c r="L358" s="187" t="s">
        <v>14</v>
      </c>
      <c r="M358" s="187" t="s">
        <v>14</v>
      </c>
      <c r="N358" s="187" t="s">
        <v>14</v>
      </c>
      <c r="O358" s="187" t="s">
        <v>14</v>
      </c>
      <c r="P358" s="187" t="s">
        <v>14</v>
      </c>
      <c r="Q358" s="634" t="s">
        <v>14</v>
      </c>
    </row>
    <row r="359" spans="2:17" ht="30" customHeight="1">
      <c r="B359" s="6">
        <v>92</v>
      </c>
      <c r="C359" s="198" t="s">
        <v>2978</v>
      </c>
      <c r="D359" s="198" t="s">
        <v>2971</v>
      </c>
      <c r="E359" s="187" t="s">
        <v>14</v>
      </c>
      <c r="F359" s="173" t="s">
        <v>19</v>
      </c>
      <c r="G359" s="187" t="s">
        <v>14</v>
      </c>
      <c r="H359" s="174">
        <f>I359*3600</f>
        <v>600912</v>
      </c>
      <c r="I359" s="195">
        <v>166.92</v>
      </c>
      <c r="J359" s="187" t="s">
        <v>14</v>
      </c>
      <c r="K359" s="187" t="s">
        <v>14</v>
      </c>
      <c r="L359" s="187" t="s">
        <v>14</v>
      </c>
      <c r="M359" s="187" t="s">
        <v>14</v>
      </c>
      <c r="N359" s="187" t="s">
        <v>14</v>
      </c>
      <c r="O359" s="187" t="s">
        <v>14</v>
      </c>
      <c r="P359" s="187" t="s">
        <v>14</v>
      </c>
      <c r="Q359" s="634" t="s">
        <v>14</v>
      </c>
    </row>
    <row r="360" spans="2:17" ht="30" customHeight="1">
      <c r="B360" s="6">
        <v>93</v>
      </c>
      <c r="C360" s="198" t="s">
        <v>2979</v>
      </c>
      <c r="D360" s="198" t="s">
        <v>2971</v>
      </c>
      <c r="E360" s="187" t="s">
        <v>14</v>
      </c>
      <c r="F360" s="173" t="s">
        <v>19</v>
      </c>
      <c r="G360" s="187" t="s">
        <v>14</v>
      </c>
      <c r="H360" s="174">
        <f t="shared" si="0"/>
        <v>1940004</v>
      </c>
      <c r="I360" s="195">
        <v>538.89</v>
      </c>
      <c r="J360" s="187" t="s">
        <v>14</v>
      </c>
      <c r="K360" s="187" t="s">
        <v>14</v>
      </c>
      <c r="L360" s="187" t="s">
        <v>14</v>
      </c>
      <c r="M360" s="187" t="s">
        <v>14</v>
      </c>
      <c r="N360" s="187" t="s">
        <v>14</v>
      </c>
      <c r="O360" s="187" t="s">
        <v>14</v>
      </c>
      <c r="P360" s="187" t="s">
        <v>14</v>
      </c>
      <c r="Q360" s="634" t="s">
        <v>14</v>
      </c>
    </row>
    <row r="361" spans="2:17" ht="30" customHeight="1">
      <c r="B361" s="6">
        <v>94</v>
      </c>
      <c r="C361" s="198" t="s">
        <v>2980</v>
      </c>
      <c r="D361" s="198" t="s">
        <v>2971</v>
      </c>
      <c r="E361" s="187" t="s">
        <v>14</v>
      </c>
      <c r="F361" s="173" t="s">
        <v>19</v>
      </c>
      <c r="G361" s="187" t="s">
        <v>14</v>
      </c>
      <c r="H361" s="174">
        <f t="shared" si="0"/>
        <v>360000</v>
      </c>
      <c r="I361" s="195">
        <v>100</v>
      </c>
      <c r="J361" s="187" t="s">
        <v>14</v>
      </c>
      <c r="K361" s="187" t="s">
        <v>14</v>
      </c>
      <c r="L361" s="187" t="s">
        <v>14</v>
      </c>
      <c r="M361" s="187" t="s">
        <v>14</v>
      </c>
      <c r="N361" s="187" t="s">
        <v>14</v>
      </c>
      <c r="O361" s="187" t="s">
        <v>14</v>
      </c>
      <c r="P361" s="187" t="s">
        <v>14</v>
      </c>
      <c r="Q361" s="634" t="s">
        <v>14</v>
      </c>
    </row>
    <row r="362" spans="2:17" ht="30" customHeight="1">
      <c r="B362" s="6">
        <v>95</v>
      </c>
      <c r="C362" s="198" t="s">
        <v>2981</v>
      </c>
      <c r="D362" s="198" t="s">
        <v>2971</v>
      </c>
      <c r="E362" s="187" t="s">
        <v>14</v>
      </c>
      <c r="F362" s="173" t="s">
        <v>19</v>
      </c>
      <c r="G362" s="187" t="s">
        <v>14</v>
      </c>
      <c r="H362" s="174">
        <f t="shared" si="0"/>
        <v>1176840</v>
      </c>
      <c r="I362" s="195">
        <v>326.89999999999998</v>
      </c>
      <c r="J362" s="187" t="s">
        <v>14</v>
      </c>
      <c r="K362" s="187" t="s">
        <v>14</v>
      </c>
      <c r="L362" s="187" t="s">
        <v>14</v>
      </c>
      <c r="M362" s="187" t="s">
        <v>14</v>
      </c>
      <c r="N362" s="187" t="s">
        <v>14</v>
      </c>
      <c r="O362" s="187" t="s">
        <v>14</v>
      </c>
      <c r="P362" s="187" t="s">
        <v>14</v>
      </c>
      <c r="Q362" s="634" t="s">
        <v>14</v>
      </c>
    </row>
    <row r="363" spans="2:17" ht="30" customHeight="1">
      <c r="B363" s="6">
        <v>96</v>
      </c>
      <c r="C363" s="198" t="s">
        <v>2982</v>
      </c>
      <c r="D363" s="198" t="s">
        <v>2971</v>
      </c>
      <c r="E363" s="187" t="s">
        <v>14</v>
      </c>
      <c r="F363" s="173" t="s">
        <v>19</v>
      </c>
      <c r="G363" s="187" t="s">
        <v>14</v>
      </c>
      <c r="H363" s="174">
        <f t="shared" si="0"/>
        <v>2009160</v>
      </c>
      <c r="I363" s="195">
        <v>558.1</v>
      </c>
      <c r="J363" s="187" t="s">
        <v>14</v>
      </c>
      <c r="K363" s="187" t="s">
        <v>14</v>
      </c>
      <c r="L363" s="187" t="s">
        <v>14</v>
      </c>
      <c r="M363" s="187" t="s">
        <v>14</v>
      </c>
      <c r="N363" s="187" t="s">
        <v>14</v>
      </c>
      <c r="O363" s="187" t="s">
        <v>14</v>
      </c>
      <c r="P363" s="187" t="s">
        <v>14</v>
      </c>
      <c r="Q363" s="634" t="s">
        <v>14</v>
      </c>
    </row>
    <row r="364" spans="2:17" ht="30" customHeight="1">
      <c r="B364" s="6">
        <v>97</v>
      </c>
      <c r="C364" s="198" t="s">
        <v>2983</v>
      </c>
      <c r="D364" s="198" t="s">
        <v>2971</v>
      </c>
      <c r="E364" s="187" t="s">
        <v>14</v>
      </c>
      <c r="F364" s="173" t="s">
        <v>19</v>
      </c>
      <c r="G364" s="187" t="s">
        <v>14</v>
      </c>
      <c r="H364" s="174">
        <f t="shared" si="0"/>
        <v>1091088</v>
      </c>
      <c r="I364" s="195">
        <v>303.08</v>
      </c>
      <c r="J364" s="187" t="s">
        <v>14</v>
      </c>
      <c r="K364" s="187" t="s">
        <v>14</v>
      </c>
      <c r="L364" s="187" t="s">
        <v>14</v>
      </c>
      <c r="M364" s="187" t="s">
        <v>14</v>
      </c>
      <c r="N364" s="187" t="s">
        <v>14</v>
      </c>
      <c r="O364" s="187" t="s">
        <v>14</v>
      </c>
      <c r="P364" s="187" t="s">
        <v>14</v>
      </c>
      <c r="Q364" s="634" t="s">
        <v>14</v>
      </c>
    </row>
    <row r="365" spans="2:17" ht="30" customHeight="1">
      <c r="B365" s="6">
        <v>98</v>
      </c>
      <c r="C365" s="198" t="s">
        <v>2984</v>
      </c>
      <c r="D365" s="198" t="s">
        <v>2971</v>
      </c>
      <c r="E365" s="187" t="s">
        <v>14</v>
      </c>
      <c r="F365" s="173" t="s">
        <v>19</v>
      </c>
      <c r="G365" s="187" t="s">
        <v>14</v>
      </c>
      <c r="H365" s="174">
        <f>I365*3600</f>
        <v>630000</v>
      </c>
      <c r="I365" s="195">
        <v>175</v>
      </c>
      <c r="J365" s="187" t="s">
        <v>14</v>
      </c>
      <c r="K365" s="187" t="s">
        <v>14</v>
      </c>
      <c r="L365" s="187" t="s">
        <v>14</v>
      </c>
      <c r="M365" s="187" t="s">
        <v>14</v>
      </c>
      <c r="N365" s="187" t="s">
        <v>14</v>
      </c>
      <c r="O365" s="187" t="s">
        <v>14</v>
      </c>
      <c r="P365" s="187" t="s">
        <v>14</v>
      </c>
      <c r="Q365" s="634" t="s">
        <v>14</v>
      </c>
    </row>
    <row r="366" spans="2:17" ht="30" customHeight="1">
      <c r="B366" s="6">
        <v>99</v>
      </c>
      <c r="C366" s="198" t="s">
        <v>2985</v>
      </c>
      <c r="D366" s="198" t="s">
        <v>2971</v>
      </c>
      <c r="E366" s="187" t="s">
        <v>14</v>
      </c>
      <c r="F366" s="173" t="s">
        <v>19</v>
      </c>
      <c r="G366" s="187" t="s">
        <v>14</v>
      </c>
      <c r="H366" s="174">
        <f t="shared" si="0"/>
        <v>1071000</v>
      </c>
      <c r="I366" s="195">
        <v>297.5</v>
      </c>
      <c r="J366" s="187" t="s">
        <v>14</v>
      </c>
      <c r="K366" s="187" t="s">
        <v>14</v>
      </c>
      <c r="L366" s="187" t="s">
        <v>14</v>
      </c>
      <c r="M366" s="187" t="s">
        <v>14</v>
      </c>
      <c r="N366" s="187" t="s">
        <v>14</v>
      </c>
      <c r="O366" s="187" t="s">
        <v>14</v>
      </c>
      <c r="P366" s="187" t="s">
        <v>14</v>
      </c>
      <c r="Q366" s="634" t="s">
        <v>14</v>
      </c>
    </row>
    <row r="367" spans="2:17" ht="30" customHeight="1">
      <c r="B367" s="6">
        <v>100</v>
      </c>
      <c r="C367" s="198" t="s">
        <v>2986</v>
      </c>
      <c r="D367" s="198" t="s">
        <v>2971</v>
      </c>
      <c r="E367" s="187" t="s">
        <v>14</v>
      </c>
      <c r="F367" s="173" t="s">
        <v>19</v>
      </c>
      <c r="G367" s="187" t="s">
        <v>14</v>
      </c>
      <c r="H367" s="174">
        <f t="shared" si="0"/>
        <v>2082240</v>
      </c>
      <c r="I367" s="195">
        <v>578.4</v>
      </c>
      <c r="J367" s="187" t="s">
        <v>14</v>
      </c>
      <c r="K367" s="187" t="s">
        <v>14</v>
      </c>
      <c r="L367" s="187" t="s">
        <v>14</v>
      </c>
      <c r="M367" s="187" t="s">
        <v>14</v>
      </c>
      <c r="N367" s="187" t="s">
        <v>14</v>
      </c>
      <c r="O367" s="187" t="s">
        <v>14</v>
      </c>
      <c r="P367" s="187" t="s">
        <v>14</v>
      </c>
      <c r="Q367" s="634" t="s">
        <v>14</v>
      </c>
    </row>
    <row r="368" spans="2:17" ht="30" customHeight="1">
      <c r="B368" s="6">
        <v>101</v>
      </c>
      <c r="C368" s="198" t="s">
        <v>2987</v>
      </c>
      <c r="D368" s="198" t="s">
        <v>2971</v>
      </c>
      <c r="E368" s="187" t="s">
        <v>14</v>
      </c>
      <c r="F368" s="173" t="s">
        <v>19</v>
      </c>
      <c r="G368" s="187" t="s">
        <v>14</v>
      </c>
      <c r="H368" s="174">
        <f t="shared" si="0"/>
        <v>428220</v>
      </c>
      <c r="I368" s="195">
        <v>118.95</v>
      </c>
      <c r="J368" s="187" t="s">
        <v>14</v>
      </c>
      <c r="K368" s="187" t="s">
        <v>14</v>
      </c>
      <c r="L368" s="187" t="s">
        <v>14</v>
      </c>
      <c r="M368" s="187" t="s">
        <v>14</v>
      </c>
      <c r="N368" s="187" t="s">
        <v>14</v>
      </c>
      <c r="O368" s="187" t="s">
        <v>14</v>
      </c>
      <c r="P368" s="187" t="s">
        <v>14</v>
      </c>
      <c r="Q368" s="634" t="s">
        <v>14</v>
      </c>
    </row>
    <row r="369" spans="2:17" ht="30" customHeight="1">
      <c r="B369" s="6">
        <v>102</v>
      </c>
      <c r="C369" s="198" t="s">
        <v>2988</v>
      </c>
      <c r="D369" s="198" t="s">
        <v>2971</v>
      </c>
      <c r="E369" s="187" t="s">
        <v>14</v>
      </c>
      <c r="F369" s="173" t="s">
        <v>19</v>
      </c>
      <c r="G369" s="187" t="s">
        <v>14</v>
      </c>
      <c r="H369" s="174">
        <f t="shared" si="0"/>
        <v>3329640</v>
      </c>
      <c r="I369" s="195">
        <v>924.9</v>
      </c>
      <c r="J369" s="187" t="s">
        <v>14</v>
      </c>
      <c r="K369" s="187" t="s">
        <v>14</v>
      </c>
      <c r="L369" s="187" t="s">
        <v>14</v>
      </c>
      <c r="M369" s="187" t="s">
        <v>14</v>
      </c>
      <c r="N369" s="187" t="s">
        <v>14</v>
      </c>
      <c r="O369" s="187" t="s">
        <v>14</v>
      </c>
      <c r="P369" s="187" t="s">
        <v>14</v>
      </c>
      <c r="Q369" s="634" t="s">
        <v>14</v>
      </c>
    </row>
    <row r="370" spans="2:17" ht="30" customHeight="1">
      <c r="B370" s="6">
        <v>103</v>
      </c>
      <c r="C370" s="198" t="s">
        <v>2989</v>
      </c>
      <c r="D370" s="198" t="s">
        <v>2971</v>
      </c>
      <c r="E370" s="187" t="s">
        <v>14</v>
      </c>
      <c r="F370" s="173" t="s">
        <v>19</v>
      </c>
      <c r="G370" s="187" t="s">
        <v>14</v>
      </c>
      <c r="H370" s="174">
        <f t="shared" si="0"/>
        <v>2909484</v>
      </c>
      <c r="I370" s="195">
        <v>808.19</v>
      </c>
      <c r="J370" s="187" t="s">
        <v>14</v>
      </c>
      <c r="K370" s="187" t="s">
        <v>14</v>
      </c>
      <c r="L370" s="187" t="s">
        <v>14</v>
      </c>
      <c r="M370" s="187" t="s">
        <v>14</v>
      </c>
      <c r="N370" s="187" t="s">
        <v>14</v>
      </c>
      <c r="O370" s="187" t="s">
        <v>14</v>
      </c>
      <c r="P370" s="187" t="s">
        <v>14</v>
      </c>
      <c r="Q370" s="634" t="s">
        <v>14</v>
      </c>
    </row>
    <row r="371" spans="2:17" ht="30" customHeight="1">
      <c r="B371" s="6">
        <v>104</v>
      </c>
      <c r="C371" s="198" t="s">
        <v>2990</v>
      </c>
      <c r="D371" s="198" t="s">
        <v>2971</v>
      </c>
      <c r="E371" s="187" t="s">
        <v>14</v>
      </c>
      <c r="F371" s="173" t="s">
        <v>19</v>
      </c>
      <c r="G371" s="187" t="s">
        <v>14</v>
      </c>
      <c r="H371" s="174">
        <f t="shared" si="0"/>
        <v>4771368</v>
      </c>
      <c r="I371" s="195">
        <v>1325.38</v>
      </c>
      <c r="J371" s="187" t="s">
        <v>14</v>
      </c>
      <c r="K371" s="187" t="s">
        <v>14</v>
      </c>
      <c r="L371" s="187" t="s">
        <v>14</v>
      </c>
      <c r="M371" s="187" t="s">
        <v>14</v>
      </c>
      <c r="N371" s="187" t="s">
        <v>14</v>
      </c>
      <c r="O371" s="187" t="s">
        <v>14</v>
      </c>
      <c r="P371" s="187" t="s">
        <v>14</v>
      </c>
      <c r="Q371" s="634" t="s">
        <v>14</v>
      </c>
    </row>
    <row r="372" spans="2:17" ht="30" customHeight="1">
      <c r="B372" s="6">
        <v>105</v>
      </c>
      <c r="C372" s="198" t="s">
        <v>2991</v>
      </c>
      <c r="D372" s="198" t="s">
        <v>2971</v>
      </c>
      <c r="E372" s="187" t="s">
        <v>14</v>
      </c>
      <c r="F372" s="173" t="s">
        <v>51</v>
      </c>
      <c r="G372" s="187" t="s">
        <v>14</v>
      </c>
      <c r="H372" s="174">
        <f>I372*3600</f>
        <v>822096</v>
      </c>
      <c r="I372" s="195">
        <v>228.36</v>
      </c>
      <c r="J372" s="187" t="s">
        <v>14</v>
      </c>
      <c r="K372" s="187" t="s">
        <v>14</v>
      </c>
      <c r="L372" s="187" t="s">
        <v>14</v>
      </c>
      <c r="M372" s="187" t="s">
        <v>14</v>
      </c>
      <c r="N372" s="187" t="s">
        <v>14</v>
      </c>
      <c r="O372" s="187" t="s">
        <v>14</v>
      </c>
      <c r="P372" s="187" t="s">
        <v>14</v>
      </c>
      <c r="Q372" s="634" t="s">
        <v>14</v>
      </c>
    </row>
    <row r="373" spans="2:17" ht="30" customHeight="1">
      <c r="B373" s="6">
        <v>106</v>
      </c>
      <c r="C373" s="198" t="s">
        <v>2992</v>
      </c>
      <c r="D373" s="198" t="s">
        <v>2971</v>
      </c>
      <c r="E373" s="187" t="s">
        <v>14</v>
      </c>
      <c r="F373" s="173" t="s">
        <v>19</v>
      </c>
      <c r="G373" s="187" t="s">
        <v>14</v>
      </c>
      <c r="H373" s="174">
        <f t="shared" si="0"/>
        <v>4141836</v>
      </c>
      <c r="I373" s="195">
        <v>1150.51</v>
      </c>
      <c r="J373" s="187" t="s">
        <v>14</v>
      </c>
      <c r="K373" s="187" t="s">
        <v>14</v>
      </c>
      <c r="L373" s="187" t="s">
        <v>14</v>
      </c>
      <c r="M373" s="187" t="s">
        <v>14</v>
      </c>
      <c r="N373" s="187" t="s">
        <v>14</v>
      </c>
      <c r="O373" s="187" t="s">
        <v>14</v>
      </c>
      <c r="P373" s="187" t="s">
        <v>14</v>
      </c>
      <c r="Q373" s="634" t="s">
        <v>14</v>
      </c>
    </row>
    <row r="374" spans="2:17" ht="30" customHeight="1">
      <c r="B374" s="6">
        <v>107</v>
      </c>
      <c r="C374" s="198" t="s">
        <v>2993</v>
      </c>
      <c r="D374" s="198" t="s">
        <v>2971</v>
      </c>
      <c r="E374" s="187" t="s">
        <v>14</v>
      </c>
      <c r="F374" s="173" t="s">
        <v>19</v>
      </c>
      <c r="G374" s="187" t="s">
        <v>14</v>
      </c>
      <c r="H374" s="174">
        <f t="shared" si="0"/>
        <v>1858679.9999999998</v>
      </c>
      <c r="I374" s="195">
        <v>516.29999999999995</v>
      </c>
      <c r="J374" s="187" t="s">
        <v>14</v>
      </c>
      <c r="K374" s="187" t="s">
        <v>14</v>
      </c>
      <c r="L374" s="187" t="s">
        <v>14</v>
      </c>
      <c r="M374" s="187" t="s">
        <v>14</v>
      </c>
      <c r="N374" s="187" t="s">
        <v>14</v>
      </c>
      <c r="O374" s="187" t="s">
        <v>14</v>
      </c>
      <c r="P374" s="187" t="s">
        <v>14</v>
      </c>
      <c r="Q374" s="634" t="s">
        <v>14</v>
      </c>
    </row>
    <row r="375" spans="2:17" ht="30" customHeight="1">
      <c r="B375" s="6">
        <v>108</v>
      </c>
      <c r="C375" s="198" t="s">
        <v>2994</v>
      </c>
      <c r="D375" s="198" t="s">
        <v>2995</v>
      </c>
      <c r="E375" s="187" t="s">
        <v>14</v>
      </c>
      <c r="F375" s="173" t="s">
        <v>19</v>
      </c>
      <c r="G375" s="187" t="s">
        <v>14</v>
      </c>
      <c r="H375" s="174">
        <f t="shared" si="0"/>
        <v>215280</v>
      </c>
      <c r="I375" s="195">
        <v>59.8</v>
      </c>
      <c r="J375" s="187" t="s">
        <v>14</v>
      </c>
      <c r="K375" s="187" t="s">
        <v>14</v>
      </c>
      <c r="L375" s="187" t="s">
        <v>14</v>
      </c>
      <c r="M375" s="187" t="s">
        <v>14</v>
      </c>
      <c r="N375" s="187" t="s">
        <v>14</v>
      </c>
      <c r="O375" s="187" t="s">
        <v>14</v>
      </c>
      <c r="P375" s="187" t="s">
        <v>14</v>
      </c>
      <c r="Q375" s="634" t="s">
        <v>14</v>
      </c>
    </row>
    <row r="376" spans="2:17" ht="30" customHeight="1">
      <c r="B376" s="6">
        <v>109</v>
      </c>
      <c r="C376" s="198" t="s">
        <v>2996</v>
      </c>
      <c r="D376" s="198" t="s">
        <v>2995</v>
      </c>
      <c r="E376" s="187" t="s">
        <v>14</v>
      </c>
      <c r="F376" s="173" t="s">
        <v>19</v>
      </c>
      <c r="G376" s="187" t="s">
        <v>14</v>
      </c>
      <c r="H376" s="174">
        <f>I376*3600</f>
        <v>116279.99999999999</v>
      </c>
      <c r="I376" s="195">
        <v>32.299999999999997</v>
      </c>
      <c r="J376" s="187" t="s">
        <v>14</v>
      </c>
      <c r="K376" s="187" t="s">
        <v>14</v>
      </c>
      <c r="L376" s="187" t="s">
        <v>14</v>
      </c>
      <c r="M376" s="187" t="s">
        <v>14</v>
      </c>
      <c r="N376" s="187" t="s">
        <v>14</v>
      </c>
      <c r="O376" s="187" t="s">
        <v>14</v>
      </c>
      <c r="P376" s="187" t="s">
        <v>14</v>
      </c>
      <c r="Q376" s="634" t="s">
        <v>14</v>
      </c>
    </row>
    <row r="377" spans="2:17" ht="30" customHeight="1">
      <c r="B377" s="6">
        <v>110</v>
      </c>
      <c r="C377" s="198" t="s">
        <v>2997</v>
      </c>
      <c r="D377" s="198" t="s">
        <v>2995</v>
      </c>
      <c r="E377" s="187" t="s">
        <v>14</v>
      </c>
      <c r="F377" s="173" t="s">
        <v>19</v>
      </c>
      <c r="G377" s="187" t="s">
        <v>14</v>
      </c>
      <c r="H377" s="174">
        <f t="shared" si="0"/>
        <v>217656</v>
      </c>
      <c r="I377" s="195">
        <v>60.46</v>
      </c>
      <c r="J377" s="187" t="s">
        <v>14</v>
      </c>
      <c r="K377" s="187" t="s">
        <v>14</v>
      </c>
      <c r="L377" s="187" t="s">
        <v>14</v>
      </c>
      <c r="M377" s="187" t="s">
        <v>14</v>
      </c>
      <c r="N377" s="187" t="s">
        <v>14</v>
      </c>
      <c r="O377" s="187" t="s">
        <v>14</v>
      </c>
      <c r="P377" s="187" t="s">
        <v>14</v>
      </c>
      <c r="Q377" s="634" t="s">
        <v>14</v>
      </c>
    </row>
    <row r="378" spans="2:17" ht="30" customHeight="1">
      <c r="B378" s="6">
        <v>111</v>
      </c>
      <c r="C378" s="198" t="s">
        <v>2998</v>
      </c>
      <c r="D378" s="198" t="s">
        <v>2995</v>
      </c>
      <c r="E378" s="187" t="s">
        <v>14</v>
      </c>
      <c r="F378" s="173" t="s">
        <v>19</v>
      </c>
      <c r="G378" s="187" t="s">
        <v>14</v>
      </c>
      <c r="H378" s="174">
        <f t="shared" si="0"/>
        <v>216684</v>
      </c>
      <c r="I378" s="195">
        <v>60.19</v>
      </c>
      <c r="J378" s="187" t="s">
        <v>14</v>
      </c>
      <c r="K378" s="187" t="s">
        <v>14</v>
      </c>
      <c r="L378" s="187" t="s">
        <v>14</v>
      </c>
      <c r="M378" s="187" t="s">
        <v>14</v>
      </c>
      <c r="N378" s="187" t="s">
        <v>14</v>
      </c>
      <c r="O378" s="187" t="s">
        <v>14</v>
      </c>
      <c r="P378" s="187" t="s">
        <v>14</v>
      </c>
      <c r="Q378" s="634" t="s">
        <v>14</v>
      </c>
    </row>
    <row r="379" spans="2:17" ht="30" customHeight="1">
      <c r="B379" s="6">
        <v>112</v>
      </c>
      <c r="C379" s="198" t="s">
        <v>2999</v>
      </c>
      <c r="D379" s="198" t="s">
        <v>2995</v>
      </c>
      <c r="E379" s="187" t="s">
        <v>14</v>
      </c>
      <c r="F379" s="173" t="s">
        <v>19</v>
      </c>
      <c r="G379" s="187" t="s">
        <v>14</v>
      </c>
      <c r="H379" s="174">
        <f t="shared" si="0"/>
        <v>107640</v>
      </c>
      <c r="I379" s="195">
        <v>29.9</v>
      </c>
      <c r="J379" s="187" t="s">
        <v>14</v>
      </c>
      <c r="K379" s="187" t="s">
        <v>14</v>
      </c>
      <c r="L379" s="187" t="s">
        <v>14</v>
      </c>
      <c r="M379" s="187" t="s">
        <v>14</v>
      </c>
      <c r="N379" s="187" t="s">
        <v>14</v>
      </c>
      <c r="O379" s="187" t="s">
        <v>14</v>
      </c>
      <c r="P379" s="187" t="s">
        <v>14</v>
      </c>
      <c r="Q379" s="634" t="s">
        <v>14</v>
      </c>
    </row>
    <row r="380" spans="2:17" ht="30" customHeight="1">
      <c r="B380" s="6">
        <v>113</v>
      </c>
      <c r="C380" s="198" t="s">
        <v>3000</v>
      </c>
      <c r="D380" s="198" t="s">
        <v>3001</v>
      </c>
      <c r="E380" s="187" t="s">
        <v>14</v>
      </c>
      <c r="F380" s="173" t="s">
        <v>19</v>
      </c>
      <c r="G380" s="187" t="s">
        <v>14</v>
      </c>
      <c r="H380" s="174">
        <f t="shared" si="0"/>
        <v>205920</v>
      </c>
      <c r="I380" s="195">
        <v>57.2</v>
      </c>
      <c r="J380" s="187" t="s">
        <v>14</v>
      </c>
      <c r="K380" s="187" t="s">
        <v>14</v>
      </c>
      <c r="L380" s="187" t="s">
        <v>14</v>
      </c>
      <c r="M380" s="187" t="s">
        <v>14</v>
      </c>
      <c r="N380" s="187" t="s">
        <v>14</v>
      </c>
      <c r="O380" s="187" t="s">
        <v>14</v>
      </c>
      <c r="P380" s="187" t="s">
        <v>14</v>
      </c>
      <c r="Q380" s="634" t="s">
        <v>14</v>
      </c>
    </row>
    <row r="381" spans="2:17" ht="30" customHeight="1">
      <c r="B381" s="6">
        <v>114</v>
      </c>
      <c r="C381" s="198" t="s">
        <v>3002</v>
      </c>
      <c r="D381" s="198" t="s">
        <v>3001</v>
      </c>
      <c r="E381" s="187" t="s">
        <v>14</v>
      </c>
      <c r="F381" s="173" t="s">
        <v>19</v>
      </c>
      <c r="G381" s="187" t="s">
        <v>14</v>
      </c>
      <c r="H381" s="174">
        <f t="shared" si="0"/>
        <v>122400</v>
      </c>
      <c r="I381" s="195">
        <v>34</v>
      </c>
      <c r="J381" s="187" t="s">
        <v>14</v>
      </c>
      <c r="K381" s="187" t="s">
        <v>14</v>
      </c>
      <c r="L381" s="187" t="s">
        <v>14</v>
      </c>
      <c r="M381" s="187" t="s">
        <v>14</v>
      </c>
      <c r="N381" s="187" t="s">
        <v>14</v>
      </c>
      <c r="O381" s="187" t="s">
        <v>14</v>
      </c>
      <c r="P381" s="187" t="s">
        <v>14</v>
      </c>
      <c r="Q381" s="634" t="s">
        <v>14</v>
      </c>
    </row>
    <row r="382" spans="2:17" ht="30" customHeight="1">
      <c r="B382" s="6">
        <v>115</v>
      </c>
      <c r="C382" s="198" t="s">
        <v>3003</v>
      </c>
      <c r="D382" s="198" t="s">
        <v>2995</v>
      </c>
      <c r="E382" s="187" t="s">
        <v>14</v>
      </c>
      <c r="F382" s="173" t="s">
        <v>19</v>
      </c>
      <c r="G382" s="187" t="s">
        <v>14</v>
      </c>
      <c r="H382" s="174">
        <f t="shared" si="0"/>
        <v>134784</v>
      </c>
      <c r="I382" s="195">
        <v>37.44</v>
      </c>
      <c r="J382" s="187" t="s">
        <v>14</v>
      </c>
      <c r="K382" s="187" t="s">
        <v>14</v>
      </c>
      <c r="L382" s="187" t="s">
        <v>14</v>
      </c>
      <c r="M382" s="187" t="s">
        <v>14</v>
      </c>
      <c r="N382" s="187" t="s">
        <v>14</v>
      </c>
      <c r="O382" s="187" t="s">
        <v>14</v>
      </c>
      <c r="P382" s="187" t="s">
        <v>14</v>
      </c>
      <c r="Q382" s="634" t="s">
        <v>14</v>
      </c>
    </row>
    <row r="383" spans="2:17" ht="30" customHeight="1">
      <c r="B383" s="6">
        <v>116</v>
      </c>
      <c r="C383" s="198" t="s">
        <v>3004</v>
      </c>
      <c r="D383" s="198" t="s">
        <v>2995</v>
      </c>
      <c r="E383" s="187" t="s">
        <v>14</v>
      </c>
      <c r="F383" s="173" t="s">
        <v>19</v>
      </c>
      <c r="G383" s="187" t="s">
        <v>14</v>
      </c>
      <c r="H383" s="174">
        <f>I383*3600</f>
        <v>128520.00000000001</v>
      </c>
      <c r="I383" s="195">
        <v>35.700000000000003</v>
      </c>
      <c r="J383" s="187" t="s">
        <v>14</v>
      </c>
      <c r="K383" s="187" t="s">
        <v>14</v>
      </c>
      <c r="L383" s="187" t="s">
        <v>14</v>
      </c>
      <c r="M383" s="187" t="s">
        <v>14</v>
      </c>
      <c r="N383" s="187" t="s">
        <v>14</v>
      </c>
      <c r="O383" s="187" t="s">
        <v>14</v>
      </c>
      <c r="P383" s="187" t="s">
        <v>14</v>
      </c>
      <c r="Q383" s="634" t="s">
        <v>14</v>
      </c>
    </row>
    <row r="384" spans="2:17" ht="30" customHeight="1">
      <c r="B384" s="6">
        <v>117</v>
      </c>
      <c r="C384" s="198" t="s">
        <v>3005</v>
      </c>
      <c r="D384" s="198" t="s">
        <v>2995</v>
      </c>
      <c r="E384" s="187" t="s">
        <v>14</v>
      </c>
      <c r="F384" s="173" t="s">
        <v>19</v>
      </c>
      <c r="G384" s="187" t="s">
        <v>14</v>
      </c>
      <c r="H384" s="174">
        <f t="shared" si="0"/>
        <v>102168</v>
      </c>
      <c r="I384" s="195">
        <v>28.38</v>
      </c>
      <c r="J384" s="187" t="s">
        <v>14</v>
      </c>
      <c r="K384" s="187" t="s">
        <v>14</v>
      </c>
      <c r="L384" s="187" t="s">
        <v>14</v>
      </c>
      <c r="M384" s="187" t="s">
        <v>14</v>
      </c>
      <c r="N384" s="187" t="s">
        <v>14</v>
      </c>
      <c r="O384" s="187" t="s">
        <v>14</v>
      </c>
      <c r="P384" s="187" t="s">
        <v>14</v>
      </c>
      <c r="Q384" s="634" t="s">
        <v>14</v>
      </c>
    </row>
    <row r="385" spans="2:17" ht="30" customHeight="1">
      <c r="B385" s="6">
        <v>118</v>
      </c>
      <c r="C385" s="198" t="s">
        <v>3006</v>
      </c>
      <c r="D385" s="198" t="s">
        <v>2995</v>
      </c>
      <c r="E385" s="187" t="s">
        <v>14</v>
      </c>
      <c r="F385" s="173" t="s">
        <v>19</v>
      </c>
      <c r="G385" s="187" t="s">
        <v>14</v>
      </c>
      <c r="H385" s="174">
        <f t="shared" si="0"/>
        <v>102168</v>
      </c>
      <c r="I385" s="195">
        <v>28.38</v>
      </c>
      <c r="J385" s="187" t="s">
        <v>14</v>
      </c>
      <c r="K385" s="187" t="s">
        <v>14</v>
      </c>
      <c r="L385" s="187" t="s">
        <v>14</v>
      </c>
      <c r="M385" s="187" t="s">
        <v>14</v>
      </c>
      <c r="N385" s="187" t="s">
        <v>14</v>
      </c>
      <c r="O385" s="187" t="s">
        <v>14</v>
      </c>
      <c r="P385" s="187" t="s">
        <v>14</v>
      </c>
      <c r="Q385" s="634" t="s">
        <v>14</v>
      </c>
    </row>
    <row r="386" spans="2:17" ht="30" customHeight="1">
      <c r="B386" s="6">
        <v>119</v>
      </c>
      <c r="C386" s="198" t="s">
        <v>3007</v>
      </c>
      <c r="D386" s="198" t="s">
        <v>2995</v>
      </c>
      <c r="E386" s="187" t="s">
        <v>14</v>
      </c>
      <c r="F386" s="173" t="s">
        <v>19</v>
      </c>
      <c r="G386" s="187" t="s">
        <v>14</v>
      </c>
      <c r="H386" s="174">
        <f t="shared" si="0"/>
        <v>124200</v>
      </c>
      <c r="I386" s="195">
        <v>34.5</v>
      </c>
      <c r="J386" s="187" t="s">
        <v>14</v>
      </c>
      <c r="K386" s="187" t="s">
        <v>14</v>
      </c>
      <c r="L386" s="187" t="s">
        <v>14</v>
      </c>
      <c r="M386" s="187" t="s">
        <v>14</v>
      </c>
      <c r="N386" s="187" t="s">
        <v>14</v>
      </c>
      <c r="O386" s="187" t="s">
        <v>14</v>
      </c>
      <c r="P386" s="187" t="s">
        <v>14</v>
      </c>
      <c r="Q386" s="634" t="s">
        <v>14</v>
      </c>
    </row>
    <row r="387" spans="2:17" ht="30" customHeight="1">
      <c r="B387" s="6">
        <v>120</v>
      </c>
      <c r="C387" s="239" t="s">
        <v>3237</v>
      </c>
      <c r="D387" s="239" t="s">
        <v>3238</v>
      </c>
      <c r="E387" s="237" t="s">
        <v>14</v>
      </c>
      <c r="F387" s="204" t="s">
        <v>19</v>
      </c>
      <c r="G387" s="237" t="s">
        <v>3282</v>
      </c>
      <c r="H387" s="201">
        <v>567370.74</v>
      </c>
      <c r="I387" s="238" t="s">
        <v>14</v>
      </c>
      <c r="J387" s="187" t="s">
        <v>14</v>
      </c>
      <c r="K387" s="187" t="s">
        <v>14</v>
      </c>
      <c r="L387" s="187" t="s">
        <v>14</v>
      </c>
      <c r="M387" s="187" t="s">
        <v>14</v>
      </c>
      <c r="N387" s="187" t="s">
        <v>14</v>
      </c>
      <c r="O387" s="187" t="s">
        <v>14</v>
      </c>
      <c r="P387" s="187" t="s">
        <v>14</v>
      </c>
      <c r="Q387" s="187" t="s">
        <v>14</v>
      </c>
    </row>
    <row r="388" spans="2:17" ht="30" customHeight="1">
      <c r="B388" s="6">
        <v>121</v>
      </c>
      <c r="C388" s="198" t="s">
        <v>3314</v>
      </c>
      <c r="D388" s="187" t="s">
        <v>3313</v>
      </c>
      <c r="E388" s="187" t="s">
        <v>563</v>
      </c>
      <c r="F388" s="348" t="s">
        <v>19</v>
      </c>
      <c r="G388" s="187">
        <v>2019</v>
      </c>
      <c r="H388" s="180">
        <v>72133.05</v>
      </c>
      <c r="I388" s="187"/>
      <c r="J388" s="187"/>
      <c r="K388" s="187"/>
      <c r="L388" s="187"/>
      <c r="M388" s="187"/>
      <c r="N388" s="187"/>
      <c r="O388" s="187"/>
      <c r="P388" s="187"/>
      <c r="Q388" s="187"/>
    </row>
    <row r="389" spans="2:17" ht="30" customHeight="1">
      <c r="B389" s="6">
        <v>122</v>
      </c>
      <c r="C389" s="198" t="s">
        <v>3316</v>
      </c>
      <c r="D389" s="187" t="s">
        <v>3315</v>
      </c>
      <c r="E389" s="187" t="s">
        <v>563</v>
      </c>
      <c r="F389" s="348" t="s">
        <v>19</v>
      </c>
      <c r="G389" s="187">
        <v>2019</v>
      </c>
      <c r="H389" s="180">
        <v>145083.09</v>
      </c>
      <c r="I389" s="187"/>
      <c r="J389" s="187"/>
      <c r="K389" s="187"/>
      <c r="L389" s="187"/>
      <c r="M389" s="187"/>
      <c r="N389" s="187"/>
      <c r="O389" s="187"/>
      <c r="P389" s="187"/>
      <c r="Q389" s="187"/>
    </row>
    <row r="390" spans="2:17" ht="30" customHeight="1">
      <c r="B390" s="6">
        <v>123</v>
      </c>
      <c r="C390" s="198" t="s">
        <v>3317</v>
      </c>
      <c r="D390" s="198" t="s">
        <v>3318</v>
      </c>
      <c r="E390" s="187" t="s">
        <v>563</v>
      </c>
      <c r="F390" s="348" t="s">
        <v>19</v>
      </c>
      <c r="G390" s="187">
        <v>2019</v>
      </c>
      <c r="H390" s="180">
        <v>99761.14</v>
      </c>
      <c r="I390" s="187"/>
      <c r="J390" s="187"/>
      <c r="K390" s="187"/>
      <c r="L390" s="187"/>
      <c r="M390" s="187"/>
      <c r="N390" s="187"/>
      <c r="O390" s="187"/>
      <c r="P390" s="187"/>
      <c r="Q390" s="187"/>
    </row>
    <row r="391" spans="2:17" ht="30" customHeight="1">
      <c r="B391" s="6">
        <v>124</v>
      </c>
      <c r="C391" s="198" t="s">
        <v>3317</v>
      </c>
      <c r="D391" s="198" t="s">
        <v>3325</v>
      </c>
      <c r="E391" s="187" t="s">
        <v>563</v>
      </c>
      <c r="F391" s="348" t="s">
        <v>19</v>
      </c>
      <c r="G391" s="187">
        <v>2019</v>
      </c>
      <c r="H391" s="180">
        <v>98045.15</v>
      </c>
      <c r="I391" s="187"/>
      <c r="J391" s="187"/>
      <c r="K391" s="187"/>
      <c r="L391" s="187"/>
      <c r="M391" s="187"/>
      <c r="N391" s="187"/>
      <c r="O391" s="187"/>
      <c r="P391" s="187"/>
      <c r="Q391" s="187"/>
    </row>
    <row r="392" spans="2:17" ht="30" customHeight="1">
      <c r="B392" s="6">
        <v>125</v>
      </c>
      <c r="C392" s="198" t="s">
        <v>3320</v>
      </c>
      <c r="D392" s="198" t="s">
        <v>3319</v>
      </c>
      <c r="E392" s="187" t="s">
        <v>563</v>
      </c>
      <c r="F392" s="348" t="s">
        <v>19</v>
      </c>
      <c r="G392" s="187">
        <v>2019</v>
      </c>
      <c r="H392" s="180">
        <v>24600</v>
      </c>
      <c r="I392" s="187"/>
      <c r="J392" s="187"/>
      <c r="K392" s="187"/>
      <c r="L392" s="187"/>
      <c r="M392" s="187"/>
      <c r="N392" s="187"/>
      <c r="O392" s="187"/>
      <c r="P392" s="187"/>
      <c r="Q392" s="187"/>
    </row>
    <row r="393" spans="2:17" ht="30" customHeight="1">
      <c r="B393" s="6">
        <v>126</v>
      </c>
      <c r="C393" s="198" t="s">
        <v>3321</v>
      </c>
      <c r="D393" s="198" t="s">
        <v>3322</v>
      </c>
      <c r="E393" s="187" t="s">
        <v>563</v>
      </c>
      <c r="F393" s="348" t="s">
        <v>19</v>
      </c>
      <c r="G393" s="187">
        <v>2019</v>
      </c>
      <c r="H393" s="180">
        <v>9999.9</v>
      </c>
      <c r="I393" s="187"/>
      <c r="J393" s="187"/>
      <c r="K393" s="187"/>
      <c r="L393" s="187"/>
      <c r="M393" s="187"/>
      <c r="N393" s="187"/>
      <c r="O393" s="187"/>
      <c r="P393" s="187"/>
      <c r="Q393" s="187"/>
    </row>
    <row r="394" spans="2:17" ht="30" customHeight="1">
      <c r="B394" s="6">
        <v>127</v>
      </c>
      <c r="C394" s="198" t="s">
        <v>3320</v>
      </c>
      <c r="D394" s="198" t="s">
        <v>3324</v>
      </c>
      <c r="E394" s="187" t="s">
        <v>563</v>
      </c>
      <c r="F394" s="348" t="s">
        <v>19</v>
      </c>
      <c r="G394" s="187">
        <v>2019</v>
      </c>
      <c r="H394" s="180">
        <v>131048.7</v>
      </c>
      <c r="I394" s="187"/>
      <c r="J394" s="187"/>
      <c r="K394" s="187"/>
      <c r="L394" s="187"/>
      <c r="M394" s="187"/>
      <c r="N394" s="187"/>
      <c r="O394" s="187"/>
      <c r="P394" s="187"/>
      <c r="Q394" s="187"/>
    </row>
    <row r="395" spans="2:17" ht="30" customHeight="1">
      <c r="B395" s="6">
        <v>128</v>
      </c>
      <c r="C395" s="369" t="s">
        <v>3782</v>
      </c>
      <c r="D395" s="198" t="s">
        <v>3781</v>
      </c>
      <c r="E395" s="187" t="s">
        <v>563</v>
      </c>
      <c r="F395" s="348" t="s">
        <v>19</v>
      </c>
      <c r="G395" s="187">
        <v>2019</v>
      </c>
      <c r="H395" s="371">
        <v>160526.54999999999</v>
      </c>
      <c r="I395" s="368"/>
      <c r="J395" s="368"/>
      <c r="K395" s="368"/>
      <c r="L395" s="368"/>
      <c r="M395" s="368"/>
      <c r="N395" s="368"/>
      <c r="O395" s="368"/>
      <c r="P395" s="368"/>
      <c r="Q395" s="368"/>
    </row>
    <row r="396" spans="2:17" ht="30" customHeight="1">
      <c r="B396" s="6">
        <v>129</v>
      </c>
      <c r="C396" s="369" t="s">
        <v>3784</v>
      </c>
      <c r="D396" s="198" t="s">
        <v>3783</v>
      </c>
      <c r="E396" s="187" t="s">
        <v>563</v>
      </c>
      <c r="F396" s="348" t="s">
        <v>19</v>
      </c>
      <c r="G396" s="187">
        <v>2019</v>
      </c>
      <c r="H396" s="371">
        <v>91125.02</v>
      </c>
      <c r="I396" s="368"/>
      <c r="J396" s="368"/>
      <c r="K396" s="368"/>
      <c r="L396" s="368"/>
      <c r="M396" s="368"/>
      <c r="N396" s="368"/>
      <c r="O396" s="368"/>
      <c r="P396" s="368"/>
      <c r="Q396" s="368"/>
    </row>
    <row r="397" spans="2:17" ht="30" customHeight="1">
      <c r="B397" s="6">
        <v>130</v>
      </c>
      <c r="C397" s="369" t="s">
        <v>3785</v>
      </c>
      <c r="D397" s="369" t="s">
        <v>3786</v>
      </c>
      <c r="E397" s="187" t="s">
        <v>563</v>
      </c>
      <c r="F397" s="348" t="s">
        <v>19</v>
      </c>
      <c r="G397" s="187">
        <v>2019</v>
      </c>
      <c r="H397" s="371">
        <v>171498.93</v>
      </c>
      <c r="I397" s="368"/>
      <c r="J397" s="368"/>
      <c r="K397" s="368"/>
      <c r="L397" s="368"/>
      <c r="M397" s="368"/>
      <c r="N397" s="368"/>
      <c r="O397" s="368"/>
      <c r="P397" s="368"/>
      <c r="Q397" s="368"/>
    </row>
    <row r="398" spans="2:17" ht="30" customHeight="1">
      <c r="B398" s="6">
        <v>131</v>
      </c>
      <c r="C398" s="369" t="s">
        <v>3316</v>
      </c>
      <c r="D398" s="369" t="s">
        <v>3787</v>
      </c>
      <c r="E398" s="368"/>
      <c r="F398" s="370"/>
      <c r="G398" s="187">
        <v>2019</v>
      </c>
      <c r="H398" s="371">
        <v>21525</v>
      </c>
      <c r="I398" s="368"/>
      <c r="J398" s="368"/>
      <c r="K398" s="368"/>
      <c r="L398" s="368"/>
      <c r="M398" s="368"/>
      <c r="N398" s="368"/>
      <c r="O398" s="368"/>
      <c r="P398" s="368"/>
      <c r="Q398" s="368"/>
    </row>
    <row r="399" spans="2:17" ht="30" customHeight="1">
      <c r="B399" s="6">
        <v>132</v>
      </c>
      <c r="C399" s="369" t="s">
        <v>3789</v>
      </c>
      <c r="D399" s="369" t="s">
        <v>3788</v>
      </c>
      <c r="E399" s="368"/>
      <c r="F399" s="370"/>
      <c r="G399" s="187">
        <v>2019</v>
      </c>
      <c r="H399" s="371">
        <v>91020</v>
      </c>
      <c r="I399" s="368"/>
      <c r="J399" s="368"/>
      <c r="K399" s="368"/>
      <c r="L399" s="368"/>
      <c r="M399" s="368"/>
      <c r="N399" s="368"/>
      <c r="O399" s="368"/>
      <c r="P399" s="368"/>
      <c r="Q399" s="368"/>
    </row>
    <row r="400" spans="2:17" ht="30" customHeight="1">
      <c r="B400" s="6">
        <v>133</v>
      </c>
      <c r="C400" s="198" t="s">
        <v>3331</v>
      </c>
      <c r="D400" s="198" t="s">
        <v>3332</v>
      </c>
      <c r="E400" s="187" t="s">
        <v>563</v>
      </c>
      <c r="F400" s="348" t="s">
        <v>19</v>
      </c>
      <c r="G400" s="187">
        <v>2019</v>
      </c>
      <c r="H400" s="180">
        <v>111997.02</v>
      </c>
      <c r="I400" s="187"/>
      <c r="J400" s="187"/>
      <c r="K400" s="187"/>
      <c r="L400" s="187"/>
      <c r="M400" s="187"/>
      <c r="N400" s="187"/>
      <c r="O400" s="187"/>
      <c r="P400" s="187"/>
      <c r="Q400" s="187"/>
    </row>
    <row r="401" spans="2:17" ht="30" customHeight="1">
      <c r="B401" s="6">
        <v>134</v>
      </c>
      <c r="C401" s="198" t="s">
        <v>3331</v>
      </c>
      <c r="D401" s="198" t="s">
        <v>3333</v>
      </c>
      <c r="E401" s="187" t="s">
        <v>563</v>
      </c>
      <c r="F401" s="348" t="s">
        <v>19</v>
      </c>
      <c r="G401" s="187">
        <v>2019</v>
      </c>
      <c r="H401" s="180">
        <v>100728.1</v>
      </c>
      <c r="I401" s="187"/>
      <c r="J401" s="187"/>
      <c r="K401" s="187"/>
      <c r="L401" s="187"/>
      <c r="M401" s="187"/>
      <c r="N401" s="187"/>
      <c r="O401" s="187"/>
      <c r="P401" s="187"/>
      <c r="Q401" s="187"/>
    </row>
    <row r="402" spans="2:17" ht="30" customHeight="1">
      <c r="B402" s="6">
        <v>135</v>
      </c>
      <c r="C402" s="198" t="s">
        <v>3334</v>
      </c>
      <c r="D402" s="198" t="s">
        <v>3335</v>
      </c>
      <c r="E402" s="187" t="s">
        <v>563</v>
      </c>
      <c r="F402" s="348" t="s">
        <v>19</v>
      </c>
      <c r="G402" s="187">
        <v>2019</v>
      </c>
      <c r="H402" s="180">
        <v>94500</v>
      </c>
      <c r="I402" s="187"/>
      <c r="J402" s="187"/>
      <c r="K402" s="187"/>
      <c r="L402" s="187"/>
      <c r="M402" s="187"/>
      <c r="N402" s="187"/>
      <c r="O402" s="187"/>
      <c r="P402" s="187"/>
      <c r="Q402" s="187"/>
    </row>
    <row r="403" spans="2:17" ht="30" customHeight="1">
      <c r="B403" s="6">
        <v>136</v>
      </c>
      <c r="C403" s="198" t="s">
        <v>3340</v>
      </c>
      <c r="D403" s="198" t="s">
        <v>3341</v>
      </c>
      <c r="E403" s="187"/>
      <c r="F403" s="348" t="s">
        <v>19</v>
      </c>
      <c r="G403" s="187">
        <v>2019</v>
      </c>
      <c r="H403" s="180">
        <v>123598.73</v>
      </c>
      <c r="I403" s="187"/>
      <c r="J403" s="187"/>
      <c r="K403" s="187"/>
      <c r="L403" s="187"/>
      <c r="M403" s="187"/>
      <c r="N403" s="187"/>
      <c r="O403" s="187"/>
      <c r="P403" s="187"/>
      <c r="Q403" s="187"/>
    </row>
    <row r="404" spans="2:17" ht="30" customHeight="1">
      <c r="B404" s="6">
        <v>137</v>
      </c>
      <c r="C404" s="198" t="s">
        <v>3739</v>
      </c>
      <c r="D404" s="187" t="s">
        <v>3740</v>
      </c>
      <c r="E404" s="187"/>
      <c r="F404" s="348" t="s">
        <v>19</v>
      </c>
      <c r="G404" s="187">
        <v>2019</v>
      </c>
      <c r="H404" s="180">
        <f>3264752.98+138810.07+255953.78</f>
        <v>3659516.8299999996</v>
      </c>
      <c r="I404" s="187"/>
      <c r="J404" s="187"/>
      <c r="K404" s="187"/>
      <c r="L404" s="187"/>
      <c r="M404" s="187"/>
      <c r="N404" s="187"/>
      <c r="O404" s="187"/>
      <c r="P404" s="187"/>
      <c r="Q404" s="187"/>
    </row>
    <row r="405" spans="2:17" ht="30" customHeight="1">
      <c r="B405" s="6">
        <v>138</v>
      </c>
      <c r="C405" s="198" t="s">
        <v>3739</v>
      </c>
      <c r="D405" s="187" t="s">
        <v>3741</v>
      </c>
      <c r="E405" s="187"/>
      <c r="F405" s="348" t="s">
        <v>19</v>
      </c>
      <c r="G405" s="187">
        <v>2019</v>
      </c>
      <c r="H405" s="180">
        <v>35190.639999999999</v>
      </c>
      <c r="I405" s="187"/>
      <c r="J405" s="187"/>
      <c r="K405" s="187"/>
      <c r="L405" s="187"/>
      <c r="M405" s="187"/>
      <c r="N405" s="187"/>
      <c r="O405" s="187"/>
      <c r="P405" s="187"/>
      <c r="Q405" s="187"/>
    </row>
    <row r="406" spans="2:17" ht="30" customHeight="1">
      <c r="B406" s="6">
        <v>139</v>
      </c>
      <c r="C406" s="198" t="s">
        <v>3742</v>
      </c>
      <c r="D406" s="187" t="s">
        <v>539</v>
      </c>
      <c r="E406" s="187"/>
      <c r="F406" s="348" t="s">
        <v>19</v>
      </c>
      <c r="G406" s="187">
        <v>2019</v>
      </c>
      <c r="H406" s="180">
        <v>5133</v>
      </c>
      <c r="I406" s="187"/>
      <c r="J406" s="187"/>
      <c r="K406" s="187"/>
      <c r="L406" s="187"/>
      <c r="M406" s="187"/>
      <c r="N406" s="187"/>
      <c r="O406" s="187"/>
      <c r="P406" s="187"/>
      <c r="Q406" s="187"/>
    </row>
    <row r="407" spans="2:17" ht="30" customHeight="1">
      <c r="B407" s="6">
        <v>140</v>
      </c>
      <c r="C407" s="198" t="s">
        <v>3743</v>
      </c>
      <c r="D407" s="187" t="s">
        <v>539</v>
      </c>
      <c r="E407" s="187"/>
      <c r="F407" s="348" t="s">
        <v>19</v>
      </c>
      <c r="G407" s="187">
        <v>2019</v>
      </c>
      <c r="H407" s="180">
        <v>5133</v>
      </c>
      <c r="I407" s="187"/>
      <c r="J407" s="187"/>
      <c r="K407" s="187"/>
      <c r="L407" s="187"/>
      <c r="M407" s="187"/>
      <c r="N407" s="187"/>
      <c r="O407" s="187"/>
      <c r="P407" s="187"/>
      <c r="Q407" s="187"/>
    </row>
    <row r="408" spans="2:17" ht="30" customHeight="1">
      <c r="B408" s="6">
        <v>141</v>
      </c>
      <c r="C408" s="198" t="s">
        <v>3744</v>
      </c>
      <c r="D408" s="187" t="s">
        <v>539</v>
      </c>
      <c r="E408" s="187"/>
      <c r="F408" s="348" t="s">
        <v>19</v>
      </c>
      <c r="G408" s="187">
        <v>2019</v>
      </c>
      <c r="H408" s="180">
        <v>4383</v>
      </c>
      <c r="I408" s="187"/>
      <c r="J408" s="187"/>
      <c r="K408" s="187"/>
      <c r="L408" s="187"/>
      <c r="M408" s="187"/>
      <c r="N408" s="187"/>
      <c r="O408" s="187"/>
      <c r="P408" s="187"/>
      <c r="Q408" s="187"/>
    </row>
    <row r="409" spans="2:17" ht="30" customHeight="1">
      <c r="B409" s="6">
        <v>142</v>
      </c>
      <c r="C409" s="198" t="s">
        <v>3745</v>
      </c>
      <c r="D409" s="187" t="s">
        <v>539</v>
      </c>
      <c r="E409" s="187"/>
      <c r="F409" s="348" t="s">
        <v>19</v>
      </c>
      <c r="G409" s="187">
        <v>2019</v>
      </c>
      <c r="H409" s="180">
        <v>4383</v>
      </c>
      <c r="I409" s="187"/>
      <c r="J409" s="187"/>
      <c r="K409" s="187"/>
      <c r="L409" s="187"/>
      <c r="M409" s="187"/>
      <c r="N409" s="187"/>
      <c r="O409" s="187"/>
      <c r="P409" s="187"/>
      <c r="Q409" s="187"/>
    </row>
    <row r="410" spans="2:17" ht="30" customHeight="1">
      <c r="B410" s="6">
        <v>143</v>
      </c>
      <c r="C410" s="198" t="s">
        <v>3746</v>
      </c>
      <c r="D410" s="187" t="s">
        <v>539</v>
      </c>
      <c r="E410" s="187"/>
      <c r="F410" s="348" t="s">
        <v>19</v>
      </c>
      <c r="G410" s="187">
        <v>2019</v>
      </c>
      <c r="H410" s="180">
        <v>4383</v>
      </c>
      <c r="I410" s="187"/>
      <c r="J410" s="187"/>
      <c r="K410" s="187"/>
      <c r="L410" s="187"/>
      <c r="M410" s="187"/>
      <c r="N410" s="187"/>
      <c r="O410" s="187"/>
      <c r="P410" s="187"/>
      <c r="Q410" s="187"/>
    </row>
    <row r="411" spans="2:17" ht="30" customHeight="1">
      <c r="B411" s="6">
        <v>144</v>
      </c>
      <c r="C411" s="198" t="s">
        <v>3746</v>
      </c>
      <c r="D411" s="187" t="s">
        <v>539</v>
      </c>
      <c r="E411" s="187"/>
      <c r="F411" s="348" t="s">
        <v>19</v>
      </c>
      <c r="G411" s="187">
        <v>2019</v>
      </c>
      <c r="H411" s="180">
        <v>4383</v>
      </c>
      <c r="I411" s="187"/>
      <c r="J411" s="187"/>
      <c r="K411" s="187"/>
      <c r="L411" s="187"/>
      <c r="M411" s="187"/>
      <c r="N411" s="187"/>
      <c r="O411" s="187"/>
      <c r="P411" s="187"/>
      <c r="Q411" s="187"/>
    </row>
    <row r="412" spans="2:17" ht="27.95" customHeight="1">
      <c r="B412" s="1344">
        <v>145</v>
      </c>
      <c r="C412" s="1298" t="s">
        <v>76</v>
      </c>
      <c r="D412" s="267" t="s">
        <v>72</v>
      </c>
      <c r="E412" s="267" t="s">
        <v>73</v>
      </c>
      <c r="F412" s="267" t="s">
        <v>19</v>
      </c>
      <c r="G412" s="267">
        <v>1972</v>
      </c>
      <c r="H412" s="636">
        <v>6206200</v>
      </c>
      <c r="I412" s="267">
        <v>2387</v>
      </c>
      <c r="J412" s="267">
        <v>3</v>
      </c>
      <c r="K412" s="267" t="s">
        <v>432</v>
      </c>
      <c r="L412" s="267" t="s">
        <v>19</v>
      </c>
      <c r="M412" s="267" t="s">
        <v>51</v>
      </c>
      <c r="N412" s="267" t="s">
        <v>74</v>
      </c>
      <c r="O412" s="267" t="s">
        <v>48</v>
      </c>
      <c r="P412" s="267" t="s">
        <v>79</v>
      </c>
      <c r="Q412" s="637" t="s">
        <v>413</v>
      </c>
    </row>
    <row r="413" spans="2:17" ht="15.95" customHeight="1">
      <c r="B413" s="1346"/>
      <c r="C413" s="1298"/>
      <c r="D413" s="267" t="s">
        <v>77</v>
      </c>
      <c r="E413" s="267" t="s">
        <v>921</v>
      </c>
      <c r="F413" s="267" t="s">
        <v>19</v>
      </c>
      <c r="G413" s="267">
        <v>2011</v>
      </c>
      <c r="H413" s="636">
        <v>183472</v>
      </c>
      <c r="I413" s="267">
        <v>800</v>
      </c>
      <c r="J413" s="267" t="s">
        <v>14</v>
      </c>
      <c r="K413" s="267" t="s">
        <v>14</v>
      </c>
      <c r="L413" s="267" t="s">
        <v>14</v>
      </c>
      <c r="M413" s="267" t="s">
        <v>14</v>
      </c>
      <c r="N413" s="267" t="s">
        <v>14</v>
      </c>
      <c r="O413" s="267" t="s">
        <v>14</v>
      </c>
      <c r="P413" s="267" t="s">
        <v>14</v>
      </c>
      <c r="Q413" s="638" t="s">
        <v>14</v>
      </c>
    </row>
    <row r="414" spans="2:17" ht="27" customHeight="1">
      <c r="B414" s="6">
        <v>146</v>
      </c>
      <c r="C414" s="198" t="s">
        <v>3777</v>
      </c>
      <c r="D414" s="267" t="s">
        <v>3778</v>
      </c>
      <c r="E414" s="267"/>
      <c r="F414" s="267" t="s">
        <v>19</v>
      </c>
      <c r="G414" s="267">
        <v>2019</v>
      </c>
      <c r="H414" s="174">
        <v>85136.27</v>
      </c>
      <c r="I414" s="267"/>
      <c r="J414" s="267"/>
      <c r="K414" s="267"/>
      <c r="L414" s="267"/>
      <c r="M414" s="267"/>
      <c r="N414" s="267"/>
      <c r="O414" s="267"/>
      <c r="P414" s="267"/>
      <c r="Q414" s="267"/>
    </row>
    <row r="415" spans="2:17" ht="27" customHeight="1">
      <c r="B415" s="6">
        <v>147</v>
      </c>
      <c r="C415" s="369" t="s">
        <v>3779</v>
      </c>
      <c r="D415" s="381" t="s">
        <v>308</v>
      </c>
      <c r="E415" s="381"/>
      <c r="F415" s="381" t="s">
        <v>19</v>
      </c>
      <c r="G415" s="267">
        <v>2019</v>
      </c>
      <c r="H415" s="174">
        <v>159900</v>
      </c>
      <c r="I415" s="267"/>
      <c r="J415" s="267"/>
      <c r="K415" s="267"/>
      <c r="L415" s="267"/>
      <c r="M415" s="267"/>
      <c r="N415" s="267"/>
      <c r="O415" s="267"/>
      <c r="P415" s="267"/>
      <c r="Q415" s="267"/>
    </row>
    <row r="416" spans="2:17" ht="27" customHeight="1">
      <c r="B416" s="6">
        <v>148</v>
      </c>
      <c r="C416" s="369" t="s">
        <v>3791</v>
      </c>
      <c r="D416" s="381" t="s">
        <v>308</v>
      </c>
      <c r="E416" s="381"/>
      <c r="F416" s="381" t="s">
        <v>19</v>
      </c>
      <c r="G416" s="267">
        <v>2019</v>
      </c>
      <c r="H416" s="174">
        <v>3700</v>
      </c>
      <c r="I416" s="267"/>
      <c r="J416" s="267"/>
      <c r="K416" s="267"/>
      <c r="L416" s="267"/>
      <c r="M416" s="267"/>
      <c r="N416" s="267"/>
      <c r="O416" s="267"/>
      <c r="P416" s="267"/>
      <c r="Q416" s="267"/>
    </row>
    <row r="417" spans="2:17" ht="15" customHeight="1">
      <c r="B417" s="6">
        <v>149</v>
      </c>
      <c r="C417" s="369" t="s">
        <v>3331</v>
      </c>
      <c r="D417" s="381" t="s">
        <v>3804</v>
      </c>
      <c r="E417" s="381"/>
      <c r="F417" s="381" t="s">
        <v>19</v>
      </c>
      <c r="G417" s="381">
        <v>2020</v>
      </c>
      <c r="H417" s="346">
        <v>32914.300000000003</v>
      </c>
      <c r="I417" s="381"/>
      <c r="J417" s="381"/>
      <c r="K417" s="381"/>
      <c r="L417" s="381"/>
      <c r="M417" s="381"/>
      <c r="N417" s="381"/>
      <c r="O417" s="381"/>
      <c r="P417" s="381"/>
      <c r="Q417" s="381"/>
    </row>
    <row r="418" spans="2:17" ht="15" customHeight="1">
      <c r="B418" s="6">
        <v>150</v>
      </c>
      <c r="C418" s="369" t="s">
        <v>3805</v>
      </c>
      <c r="D418" s="381" t="s">
        <v>3806</v>
      </c>
      <c r="E418" s="381"/>
      <c r="F418" s="381" t="s">
        <v>19</v>
      </c>
      <c r="G418" s="381">
        <v>2020</v>
      </c>
      <c r="H418" s="346">
        <v>15000</v>
      </c>
      <c r="I418" s="381"/>
      <c r="J418" s="381"/>
      <c r="K418" s="381"/>
      <c r="L418" s="381"/>
      <c r="M418" s="381"/>
      <c r="N418" s="381"/>
      <c r="O418" s="381"/>
      <c r="P418" s="381"/>
      <c r="Q418" s="381"/>
    </row>
    <row r="419" spans="2:17" ht="15" customHeight="1">
      <c r="B419" s="6">
        <v>151</v>
      </c>
      <c r="C419" s="369" t="s">
        <v>3807</v>
      </c>
      <c r="D419" s="368" t="s">
        <v>3317</v>
      </c>
      <c r="E419" s="368"/>
      <c r="F419" s="368" t="s">
        <v>19</v>
      </c>
      <c r="G419" s="368">
        <v>2020</v>
      </c>
      <c r="H419" s="371">
        <v>154111.31</v>
      </c>
      <c r="I419" s="381"/>
      <c r="J419" s="381"/>
      <c r="K419" s="381"/>
      <c r="L419" s="381"/>
      <c r="M419" s="381"/>
      <c r="N419" s="381"/>
      <c r="O419" s="381"/>
      <c r="P419" s="381"/>
      <c r="Q419" s="381"/>
    </row>
    <row r="420" spans="2:17" ht="15" customHeight="1">
      <c r="B420" s="6">
        <v>152</v>
      </c>
      <c r="C420" s="369" t="s">
        <v>3329</v>
      </c>
      <c r="D420" s="368" t="s">
        <v>3808</v>
      </c>
      <c r="E420" s="368"/>
      <c r="F420" s="368" t="s">
        <v>19</v>
      </c>
      <c r="G420" s="368">
        <v>2020</v>
      </c>
      <c r="H420" s="371">
        <v>13841</v>
      </c>
      <c r="I420" s="381"/>
      <c r="J420" s="381"/>
      <c r="K420" s="381"/>
      <c r="L420" s="381"/>
      <c r="M420" s="381"/>
      <c r="N420" s="381"/>
      <c r="O420" s="381"/>
      <c r="P420" s="381"/>
      <c r="Q420" s="381"/>
    </row>
    <row r="421" spans="2:17" ht="15" customHeight="1">
      <c r="B421" s="6">
        <v>153</v>
      </c>
      <c r="C421" s="369" t="s">
        <v>3815</v>
      </c>
      <c r="D421" s="368" t="s">
        <v>3816</v>
      </c>
      <c r="E421" s="368"/>
      <c r="F421" s="368" t="s">
        <v>19</v>
      </c>
      <c r="G421" s="368">
        <v>2020</v>
      </c>
      <c r="H421" s="371">
        <v>21900</v>
      </c>
      <c r="I421" s="381"/>
      <c r="J421" s="381"/>
      <c r="K421" s="381"/>
      <c r="L421" s="381"/>
      <c r="M421" s="381"/>
      <c r="N421" s="381"/>
      <c r="O421" s="381"/>
      <c r="P421" s="381"/>
      <c r="Q421" s="381"/>
    </row>
    <row r="422" spans="2:17" ht="15" customHeight="1">
      <c r="B422" s="6">
        <v>154</v>
      </c>
      <c r="C422" s="369" t="s">
        <v>3820</v>
      </c>
      <c r="D422" s="368" t="s">
        <v>3819</v>
      </c>
      <c r="E422" s="368"/>
      <c r="F422" s="368" t="s">
        <v>19</v>
      </c>
      <c r="G422" s="368">
        <v>2020</v>
      </c>
      <c r="H422" s="371">
        <v>344231</v>
      </c>
      <c r="I422" s="381"/>
      <c r="J422" s="381"/>
      <c r="K422" s="381"/>
      <c r="L422" s="381"/>
      <c r="M422" s="381"/>
      <c r="N422" s="381"/>
      <c r="O422" s="381"/>
      <c r="P422" s="381"/>
      <c r="Q422" s="381"/>
    </row>
    <row r="423" spans="2:17" ht="15" customHeight="1">
      <c r="B423" s="6">
        <v>155</v>
      </c>
      <c r="C423" s="369"/>
      <c r="D423" s="368" t="s">
        <v>3824</v>
      </c>
      <c r="E423" s="368"/>
      <c r="F423" s="368"/>
      <c r="G423" s="368"/>
      <c r="H423" s="371">
        <v>18648</v>
      </c>
      <c r="I423" s="381"/>
      <c r="J423" s="381"/>
      <c r="K423" s="381"/>
      <c r="L423" s="381"/>
      <c r="M423" s="381"/>
      <c r="N423" s="381"/>
      <c r="O423" s="381"/>
      <c r="P423" s="381"/>
      <c r="Q423" s="381"/>
    </row>
    <row r="424" spans="2:17" ht="15" customHeight="1">
      <c r="B424" s="6">
        <v>156</v>
      </c>
      <c r="C424" s="369"/>
      <c r="D424" s="368" t="s">
        <v>3825</v>
      </c>
      <c r="E424" s="368"/>
      <c r="F424" s="368"/>
      <c r="G424" s="368"/>
      <c r="H424" s="371">
        <v>4495</v>
      </c>
      <c r="I424" s="381"/>
      <c r="J424" s="381"/>
      <c r="K424" s="381"/>
      <c r="L424" s="381"/>
      <c r="M424" s="381"/>
      <c r="N424" s="381"/>
      <c r="O424" s="381"/>
      <c r="P424" s="381"/>
      <c r="Q424" s="381"/>
    </row>
    <row r="425" spans="2:17" ht="15" customHeight="1">
      <c r="B425" s="6">
        <v>157</v>
      </c>
      <c r="C425" s="369"/>
      <c r="D425" s="368" t="s">
        <v>3831</v>
      </c>
      <c r="E425" s="368"/>
      <c r="F425" s="368"/>
      <c r="G425" s="368"/>
      <c r="H425" s="371">
        <v>39959.99</v>
      </c>
      <c r="I425" s="381"/>
      <c r="J425" s="381"/>
      <c r="K425" s="381"/>
      <c r="L425" s="381"/>
      <c r="M425" s="381"/>
      <c r="N425" s="381"/>
      <c r="O425" s="381"/>
      <c r="P425" s="381"/>
      <c r="Q425" s="381"/>
    </row>
    <row r="426" spans="2:17" ht="15" customHeight="1">
      <c r="B426" s="6">
        <v>158</v>
      </c>
      <c r="C426" s="369"/>
      <c r="D426" s="368" t="s">
        <v>3832</v>
      </c>
      <c r="E426" s="368"/>
      <c r="F426" s="368"/>
      <c r="G426" s="368">
        <v>2021</v>
      </c>
      <c r="H426" s="371">
        <v>5904</v>
      </c>
      <c r="I426" s="381"/>
      <c r="J426" s="381"/>
      <c r="K426" s="381"/>
      <c r="L426" s="381"/>
      <c r="M426" s="381"/>
      <c r="N426" s="381"/>
      <c r="O426" s="381"/>
      <c r="P426" s="381"/>
      <c r="Q426" s="381"/>
    </row>
    <row r="427" spans="2:17" ht="15" customHeight="1">
      <c r="B427" s="6">
        <v>159</v>
      </c>
      <c r="C427" s="369"/>
      <c r="D427" s="368" t="s">
        <v>3833</v>
      </c>
      <c r="E427" s="368"/>
      <c r="F427" s="368"/>
      <c r="G427" s="368">
        <v>2021</v>
      </c>
      <c r="H427" s="371">
        <v>68880</v>
      </c>
      <c r="I427" s="381"/>
      <c r="J427" s="381"/>
      <c r="K427" s="381"/>
      <c r="L427" s="381"/>
      <c r="M427" s="381"/>
      <c r="N427" s="381"/>
      <c r="O427" s="381"/>
      <c r="P427" s="381"/>
      <c r="Q427" s="381"/>
    </row>
    <row r="428" spans="2:17" ht="15" customHeight="1">
      <c r="B428" s="6">
        <v>160</v>
      </c>
      <c r="C428" s="369"/>
      <c r="D428" s="368" t="s">
        <v>3834</v>
      </c>
      <c r="E428" s="368"/>
      <c r="F428" s="368"/>
      <c r="G428" s="368">
        <v>2021</v>
      </c>
      <c r="H428" s="371">
        <v>9500</v>
      </c>
      <c r="I428" s="381"/>
      <c r="J428" s="381"/>
      <c r="K428" s="381"/>
      <c r="L428" s="381"/>
      <c r="M428" s="381"/>
      <c r="N428" s="381"/>
      <c r="O428" s="381"/>
      <c r="P428" s="381"/>
      <c r="Q428" s="381"/>
    </row>
    <row r="429" spans="2:17" ht="15" customHeight="1">
      <c r="B429" s="6">
        <v>161</v>
      </c>
      <c r="C429" s="369"/>
      <c r="D429" s="368" t="s">
        <v>3835</v>
      </c>
      <c r="E429" s="368"/>
      <c r="F429" s="368"/>
      <c r="G429" s="368">
        <v>2021</v>
      </c>
      <c r="H429" s="371">
        <v>39739.550000000003</v>
      </c>
      <c r="I429" s="381"/>
      <c r="J429" s="381"/>
      <c r="K429" s="381"/>
      <c r="L429" s="381"/>
      <c r="M429" s="381"/>
      <c r="N429" s="381"/>
      <c r="O429" s="381"/>
      <c r="P429" s="381"/>
      <c r="Q429" s="381"/>
    </row>
    <row r="430" spans="2:17" ht="15" customHeight="1">
      <c r="B430" s="6">
        <v>162</v>
      </c>
      <c r="C430" s="369"/>
      <c r="D430" s="368" t="s">
        <v>3836</v>
      </c>
      <c r="E430" s="368"/>
      <c r="F430" s="368"/>
      <c r="G430" s="368">
        <v>2021</v>
      </c>
      <c r="H430" s="371">
        <v>15000</v>
      </c>
      <c r="I430" s="381"/>
      <c r="J430" s="381"/>
      <c r="K430" s="381"/>
      <c r="L430" s="381"/>
      <c r="M430" s="381"/>
      <c r="N430" s="381"/>
      <c r="O430" s="381"/>
      <c r="P430" s="381"/>
      <c r="Q430" s="381"/>
    </row>
    <row r="431" spans="2:17" ht="15" customHeight="1">
      <c r="B431" s="6">
        <v>163</v>
      </c>
      <c r="C431" s="369"/>
      <c r="D431" s="368" t="s">
        <v>3837</v>
      </c>
      <c r="E431" s="368"/>
      <c r="F431" s="368"/>
      <c r="G431" s="368">
        <v>2018</v>
      </c>
      <c r="H431" s="371">
        <v>666783.17000000004</v>
      </c>
      <c r="I431" s="381"/>
      <c r="J431" s="381"/>
      <c r="K431" s="381"/>
      <c r="L431" s="381"/>
      <c r="M431" s="381"/>
      <c r="N431" s="381"/>
      <c r="O431" s="381"/>
      <c r="P431" s="381"/>
      <c r="Q431" s="381"/>
    </row>
    <row r="432" spans="2:17" ht="15" customHeight="1">
      <c r="B432" s="979"/>
      <c r="C432" s="1066"/>
      <c r="D432" s="1067" t="s">
        <v>5631</v>
      </c>
      <c r="E432" s="1067"/>
      <c r="F432" s="1067"/>
      <c r="G432" s="1067"/>
      <c r="H432" s="1068">
        <v>9238.7000000000007</v>
      </c>
      <c r="I432" s="1069"/>
      <c r="J432" s="1069"/>
      <c r="K432" s="1069"/>
      <c r="L432" s="1069"/>
      <c r="M432" s="1069"/>
      <c r="N432" s="1069"/>
      <c r="O432" s="1069"/>
      <c r="P432" s="1069"/>
      <c r="Q432" s="1069"/>
    </row>
    <row r="433" spans="2:17" ht="15" customHeight="1">
      <c r="B433" s="979"/>
      <c r="C433" s="1066"/>
      <c r="D433" s="1067" t="s">
        <v>5635</v>
      </c>
      <c r="E433" s="1067"/>
      <c r="F433" s="1067"/>
      <c r="G433" s="1067"/>
      <c r="H433" s="1068">
        <v>12015.98</v>
      </c>
      <c r="I433" s="1069"/>
      <c r="J433" s="1069"/>
      <c r="K433" s="1069"/>
      <c r="L433" s="1069"/>
      <c r="M433" s="1069"/>
      <c r="N433" s="1069"/>
      <c r="O433" s="1069"/>
      <c r="P433" s="1069"/>
      <c r="Q433" s="1069"/>
    </row>
    <row r="434" spans="2:17" ht="15" customHeight="1">
      <c r="B434" s="979"/>
      <c r="C434" s="1066"/>
      <c r="D434" s="1067" t="s">
        <v>5634</v>
      </c>
      <c r="E434" s="1067"/>
      <c r="F434" s="1067"/>
      <c r="G434" s="1067"/>
      <c r="H434" s="1068">
        <v>18346.89</v>
      </c>
      <c r="I434" s="1069"/>
      <c r="J434" s="1069"/>
      <c r="K434" s="1069"/>
      <c r="L434" s="1069"/>
      <c r="M434" s="1069"/>
      <c r="N434" s="1069"/>
      <c r="O434" s="1069"/>
      <c r="P434" s="1069"/>
      <c r="Q434" s="1069"/>
    </row>
    <row r="435" spans="2:17" ht="15" customHeight="1">
      <c r="B435" s="1285"/>
      <c r="C435" s="1285"/>
      <c r="D435" s="1285"/>
      <c r="E435" s="1285"/>
      <c r="F435" s="1285" t="s">
        <v>823</v>
      </c>
      <c r="G435" s="1285"/>
      <c r="H435" s="43">
        <f>SUM(H237:H434)</f>
        <v>99966280.079999983</v>
      </c>
      <c r="I435" s="1254"/>
      <c r="J435" s="1254"/>
      <c r="K435" s="1254"/>
      <c r="L435" s="1254"/>
      <c r="M435" s="1254"/>
      <c r="N435" s="1254"/>
      <c r="O435" s="1254"/>
      <c r="P435" s="1254"/>
      <c r="Q435" s="1254"/>
    </row>
    <row r="436" spans="2:17" ht="15.95" customHeight="1">
      <c r="B436" s="1296" t="s">
        <v>2450</v>
      </c>
      <c r="C436" s="1297"/>
      <c r="D436" s="1297"/>
      <c r="E436" s="1297"/>
      <c r="F436" s="1297"/>
      <c r="G436" s="1297"/>
      <c r="H436" s="1297"/>
      <c r="I436" s="1297"/>
      <c r="J436" s="1297"/>
      <c r="K436" s="1297"/>
      <c r="L436" s="1297"/>
      <c r="M436" s="1297"/>
      <c r="N436" s="1297"/>
      <c r="O436" s="1297"/>
      <c r="P436" s="1297"/>
      <c r="Q436" s="83"/>
    </row>
    <row r="437" spans="2:17" ht="30" customHeight="1">
      <c r="B437" s="6">
        <v>164</v>
      </c>
      <c r="C437" s="689" t="s">
        <v>989</v>
      </c>
      <c r="D437" s="898" t="s">
        <v>845</v>
      </c>
      <c r="E437" s="689" t="s">
        <v>856</v>
      </c>
      <c r="F437" s="689" t="s">
        <v>19</v>
      </c>
      <c r="G437" s="693">
        <v>1979</v>
      </c>
      <c r="H437" s="662">
        <v>1441530</v>
      </c>
      <c r="I437" s="642">
        <v>1467</v>
      </c>
      <c r="J437" s="640">
        <v>3</v>
      </c>
      <c r="K437" s="643" t="s">
        <v>14</v>
      </c>
      <c r="L437" s="643" t="s">
        <v>14</v>
      </c>
      <c r="M437" s="643" t="s">
        <v>14</v>
      </c>
      <c r="N437" s="641" t="s">
        <v>47</v>
      </c>
      <c r="O437" s="643" t="s">
        <v>14</v>
      </c>
      <c r="P437" s="641" t="s">
        <v>849</v>
      </c>
      <c r="Q437" s="644" t="s">
        <v>14</v>
      </c>
    </row>
    <row r="438" spans="2:17" ht="30" customHeight="1">
      <c r="B438" s="6">
        <v>165</v>
      </c>
      <c r="C438" s="689" t="s">
        <v>990</v>
      </c>
      <c r="D438" s="898" t="s">
        <v>845</v>
      </c>
      <c r="E438" s="689" t="s">
        <v>856</v>
      </c>
      <c r="F438" s="689" t="s">
        <v>19</v>
      </c>
      <c r="G438" s="693" t="s">
        <v>848</v>
      </c>
      <c r="H438" s="662">
        <v>720200</v>
      </c>
      <c r="I438" s="642">
        <v>277</v>
      </c>
      <c r="J438" s="640">
        <v>2</v>
      </c>
      <c r="K438" s="643" t="s">
        <v>14</v>
      </c>
      <c r="L438" s="643" t="s">
        <v>14</v>
      </c>
      <c r="M438" s="643" t="s">
        <v>14</v>
      </c>
      <c r="N438" s="641" t="s">
        <v>47</v>
      </c>
      <c r="O438" s="643" t="s">
        <v>14</v>
      </c>
      <c r="P438" s="641" t="s">
        <v>850</v>
      </c>
      <c r="Q438" s="644" t="s">
        <v>14</v>
      </c>
    </row>
    <row r="439" spans="2:17" ht="30" customHeight="1">
      <c r="B439" s="6">
        <v>166</v>
      </c>
      <c r="C439" s="689" t="s">
        <v>991</v>
      </c>
      <c r="D439" s="898" t="s">
        <v>845</v>
      </c>
      <c r="E439" s="689" t="s">
        <v>856</v>
      </c>
      <c r="F439" s="689" t="s">
        <v>19</v>
      </c>
      <c r="G439" s="693" t="s">
        <v>2469</v>
      </c>
      <c r="H439" s="662">
        <v>613600</v>
      </c>
      <c r="I439" s="642">
        <v>236</v>
      </c>
      <c r="J439" s="640">
        <v>2</v>
      </c>
      <c r="K439" s="643" t="s">
        <v>14</v>
      </c>
      <c r="L439" s="643" t="s">
        <v>14</v>
      </c>
      <c r="M439" s="643" t="s">
        <v>14</v>
      </c>
      <c r="N439" s="641" t="s">
        <v>47</v>
      </c>
      <c r="O439" s="643" t="s">
        <v>14</v>
      </c>
      <c r="P439" s="641" t="s">
        <v>850</v>
      </c>
      <c r="Q439" s="644" t="s">
        <v>14</v>
      </c>
    </row>
    <row r="440" spans="2:17" ht="30" customHeight="1">
      <c r="B440" s="6">
        <v>167</v>
      </c>
      <c r="C440" s="689" t="s">
        <v>992</v>
      </c>
      <c r="D440" s="898" t="s">
        <v>845</v>
      </c>
      <c r="E440" s="689" t="s">
        <v>856</v>
      </c>
      <c r="F440" s="689" t="s">
        <v>19</v>
      </c>
      <c r="G440" s="693">
        <v>1980</v>
      </c>
      <c r="H440" s="909">
        <v>665922</v>
      </c>
      <c r="I440" s="645">
        <v>459</v>
      </c>
      <c r="J440" s="640">
        <v>3</v>
      </c>
      <c r="K440" s="643" t="s">
        <v>14</v>
      </c>
      <c r="L440" s="643" t="s">
        <v>14</v>
      </c>
      <c r="M440" s="643" t="s">
        <v>14</v>
      </c>
      <c r="N440" s="641" t="s">
        <v>47</v>
      </c>
      <c r="O440" s="643" t="s">
        <v>14</v>
      </c>
      <c r="P440" s="641" t="s">
        <v>1875</v>
      </c>
      <c r="Q440" s="644" t="s">
        <v>14</v>
      </c>
    </row>
    <row r="441" spans="2:17" ht="30" customHeight="1">
      <c r="B441" s="6">
        <v>168</v>
      </c>
      <c r="C441" s="689" t="s">
        <v>993</v>
      </c>
      <c r="D441" s="898" t="s">
        <v>845</v>
      </c>
      <c r="E441" s="689" t="s">
        <v>856</v>
      </c>
      <c r="F441" s="689" t="s">
        <v>19</v>
      </c>
      <c r="G441" s="693" t="s">
        <v>853</v>
      </c>
      <c r="H441" s="662">
        <v>3125200</v>
      </c>
      <c r="I441" s="645">
        <v>1202</v>
      </c>
      <c r="J441" s="640">
        <v>3</v>
      </c>
      <c r="K441" s="643" t="s">
        <v>14</v>
      </c>
      <c r="L441" s="643" t="s">
        <v>14</v>
      </c>
      <c r="M441" s="643" t="s">
        <v>14</v>
      </c>
      <c r="N441" s="641" t="s">
        <v>47</v>
      </c>
      <c r="O441" s="643" t="s">
        <v>14</v>
      </c>
      <c r="P441" s="641" t="s">
        <v>849</v>
      </c>
      <c r="Q441" s="644" t="s">
        <v>14</v>
      </c>
    </row>
    <row r="442" spans="2:17" ht="30" customHeight="1">
      <c r="B442" s="6">
        <v>169</v>
      </c>
      <c r="C442" s="689" t="s">
        <v>994</v>
      </c>
      <c r="D442" s="898" t="s">
        <v>2447</v>
      </c>
      <c r="E442" s="689" t="s">
        <v>856</v>
      </c>
      <c r="F442" s="689" t="s">
        <v>19</v>
      </c>
      <c r="G442" s="693" t="s">
        <v>854</v>
      </c>
      <c r="H442" s="662">
        <v>605800</v>
      </c>
      <c r="I442" s="645">
        <v>233</v>
      </c>
      <c r="J442" s="640">
        <v>1</v>
      </c>
      <c r="K442" s="643" t="s">
        <v>14</v>
      </c>
      <c r="L442" s="643" t="s">
        <v>14</v>
      </c>
      <c r="M442" s="643" t="s">
        <v>14</v>
      </c>
      <c r="N442" s="641" t="s">
        <v>47</v>
      </c>
      <c r="O442" s="643" t="s">
        <v>14</v>
      </c>
      <c r="P442" s="641" t="s">
        <v>850</v>
      </c>
      <c r="Q442" s="644" t="s">
        <v>14</v>
      </c>
    </row>
    <row r="443" spans="2:17" ht="30" customHeight="1">
      <c r="B443" s="6">
        <v>170</v>
      </c>
      <c r="C443" s="689" t="s">
        <v>995</v>
      </c>
      <c r="D443" s="898" t="s">
        <v>2445</v>
      </c>
      <c r="E443" s="689" t="s">
        <v>856</v>
      </c>
      <c r="F443" s="689" t="s">
        <v>19</v>
      </c>
      <c r="G443" s="693" t="s">
        <v>847</v>
      </c>
      <c r="H443" s="662">
        <v>513500</v>
      </c>
      <c r="I443" s="645">
        <v>197.5</v>
      </c>
      <c r="J443" s="640">
        <v>1</v>
      </c>
      <c r="K443" s="643" t="s">
        <v>14</v>
      </c>
      <c r="L443" s="643" t="s">
        <v>14</v>
      </c>
      <c r="M443" s="643" t="s">
        <v>14</v>
      </c>
      <c r="N443" s="641" t="s">
        <v>47</v>
      </c>
      <c r="O443" s="643" t="s">
        <v>14</v>
      </c>
      <c r="P443" s="641" t="s">
        <v>850</v>
      </c>
      <c r="Q443" s="644" t="s">
        <v>14</v>
      </c>
    </row>
    <row r="444" spans="2:17" ht="63" customHeight="1">
      <c r="B444" s="6">
        <v>171</v>
      </c>
      <c r="C444" s="689" t="s">
        <v>996</v>
      </c>
      <c r="D444" s="898" t="s">
        <v>2446</v>
      </c>
      <c r="E444" s="689" t="s">
        <v>856</v>
      </c>
      <c r="F444" s="689" t="s">
        <v>19</v>
      </c>
      <c r="G444" s="693" t="s">
        <v>855</v>
      </c>
      <c r="H444" s="662">
        <v>468520</v>
      </c>
      <c r="I444" s="645">
        <v>180.2</v>
      </c>
      <c r="J444" s="640">
        <v>1</v>
      </c>
      <c r="K444" s="643" t="s">
        <v>14</v>
      </c>
      <c r="L444" s="643" t="s">
        <v>14</v>
      </c>
      <c r="M444" s="643" t="s">
        <v>14</v>
      </c>
      <c r="N444" s="641" t="s">
        <v>47</v>
      </c>
      <c r="O444" s="643" t="s">
        <v>14</v>
      </c>
      <c r="P444" s="641" t="s">
        <v>849</v>
      </c>
      <c r="Q444" s="644" t="s">
        <v>14</v>
      </c>
    </row>
    <row r="445" spans="2:17" ht="30" customHeight="1">
      <c r="B445" s="6">
        <v>172</v>
      </c>
      <c r="C445" s="689" t="s">
        <v>997</v>
      </c>
      <c r="D445" s="898" t="s">
        <v>2444</v>
      </c>
      <c r="E445" s="689" t="s">
        <v>856</v>
      </c>
      <c r="F445" s="689" t="s">
        <v>19</v>
      </c>
      <c r="G445" s="693" t="s">
        <v>1074</v>
      </c>
      <c r="H445" s="662">
        <v>806000</v>
      </c>
      <c r="I445" s="645">
        <v>310</v>
      </c>
      <c r="J445" s="640">
        <v>1</v>
      </c>
      <c r="K445" s="643" t="s">
        <v>14</v>
      </c>
      <c r="L445" s="643" t="s">
        <v>14</v>
      </c>
      <c r="M445" s="643" t="s">
        <v>14</v>
      </c>
      <c r="N445" s="641" t="s">
        <v>47</v>
      </c>
      <c r="O445" s="643" t="s">
        <v>14</v>
      </c>
      <c r="P445" s="641" t="s">
        <v>851</v>
      </c>
      <c r="Q445" s="644" t="s">
        <v>14</v>
      </c>
    </row>
    <row r="446" spans="2:17" ht="30" customHeight="1">
      <c r="B446" s="6">
        <v>173</v>
      </c>
      <c r="C446" s="689" t="s">
        <v>998</v>
      </c>
      <c r="D446" s="898" t="s">
        <v>2443</v>
      </c>
      <c r="E446" s="689" t="s">
        <v>856</v>
      </c>
      <c r="F446" s="689" t="s">
        <v>19</v>
      </c>
      <c r="G446" s="693" t="s">
        <v>2468</v>
      </c>
      <c r="H446" s="662">
        <v>445380</v>
      </c>
      <c r="I446" s="645">
        <v>171.3</v>
      </c>
      <c r="J446" s="640">
        <v>2</v>
      </c>
      <c r="K446" s="643" t="s">
        <v>14</v>
      </c>
      <c r="L446" s="643" t="s">
        <v>14</v>
      </c>
      <c r="M446" s="643" t="s">
        <v>14</v>
      </c>
      <c r="N446" s="641" t="s">
        <v>47</v>
      </c>
      <c r="O446" s="643" t="s">
        <v>14</v>
      </c>
      <c r="P446" s="641" t="s">
        <v>850</v>
      </c>
      <c r="Q446" s="644" t="s">
        <v>14</v>
      </c>
    </row>
    <row r="447" spans="2:17" ht="30" customHeight="1">
      <c r="B447" s="6">
        <v>174</v>
      </c>
      <c r="C447" s="689" t="s">
        <v>999</v>
      </c>
      <c r="D447" s="898" t="s">
        <v>846</v>
      </c>
      <c r="E447" s="689" t="s">
        <v>856</v>
      </c>
      <c r="F447" s="689" t="s">
        <v>19</v>
      </c>
      <c r="G447" s="693" t="s">
        <v>2442</v>
      </c>
      <c r="H447" s="662">
        <v>477100</v>
      </c>
      <c r="I447" s="645">
        <v>183.5</v>
      </c>
      <c r="J447" s="640">
        <v>1</v>
      </c>
      <c r="K447" s="643" t="s">
        <v>14</v>
      </c>
      <c r="L447" s="643" t="s">
        <v>14</v>
      </c>
      <c r="M447" s="643" t="s">
        <v>14</v>
      </c>
      <c r="N447" s="641" t="s">
        <v>47</v>
      </c>
      <c r="O447" s="643" t="s">
        <v>14</v>
      </c>
      <c r="P447" s="641" t="s">
        <v>850</v>
      </c>
      <c r="Q447" s="644" t="s">
        <v>14</v>
      </c>
    </row>
    <row r="448" spans="2:17" ht="62.1" customHeight="1">
      <c r="B448" s="6">
        <v>175</v>
      </c>
      <c r="C448" s="689" t="s">
        <v>952</v>
      </c>
      <c r="D448" s="898" t="s">
        <v>845</v>
      </c>
      <c r="E448" s="689" t="s">
        <v>856</v>
      </c>
      <c r="F448" s="689" t="s">
        <v>19</v>
      </c>
      <c r="G448" s="689" t="s">
        <v>2467</v>
      </c>
      <c r="H448" s="662">
        <v>5672680</v>
      </c>
      <c r="I448" s="645">
        <v>2181.8000000000002</v>
      </c>
      <c r="J448" s="640">
        <v>3</v>
      </c>
      <c r="K448" s="643" t="s">
        <v>14</v>
      </c>
      <c r="L448" s="643" t="s">
        <v>14</v>
      </c>
      <c r="M448" s="643" t="s">
        <v>14</v>
      </c>
      <c r="N448" s="641" t="s">
        <v>47</v>
      </c>
      <c r="O448" s="643" t="s">
        <v>14</v>
      </c>
      <c r="P448" s="641" t="s">
        <v>852</v>
      </c>
      <c r="Q448" s="646" t="s">
        <v>858</v>
      </c>
    </row>
    <row r="449" spans="2:17" ht="30" customHeight="1">
      <c r="B449" s="6">
        <v>176</v>
      </c>
      <c r="C449" s="689" t="s">
        <v>546</v>
      </c>
      <c r="D449" s="898" t="s">
        <v>845</v>
      </c>
      <c r="E449" s="689" t="s">
        <v>856</v>
      </c>
      <c r="F449" s="689" t="s">
        <v>19</v>
      </c>
      <c r="G449" s="693" t="s">
        <v>14</v>
      </c>
      <c r="H449" s="662">
        <v>4694820</v>
      </c>
      <c r="I449" s="645">
        <v>1805.7</v>
      </c>
      <c r="J449" s="640">
        <v>2</v>
      </c>
      <c r="K449" s="643" t="s">
        <v>14</v>
      </c>
      <c r="L449" s="643" t="s">
        <v>14</v>
      </c>
      <c r="M449" s="643" t="s">
        <v>14</v>
      </c>
      <c r="N449" s="641" t="s">
        <v>47</v>
      </c>
      <c r="O449" s="643" t="s">
        <v>14</v>
      </c>
      <c r="P449" s="641" t="s">
        <v>1047</v>
      </c>
      <c r="Q449" s="646" t="s">
        <v>857</v>
      </c>
    </row>
    <row r="450" spans="2:17" ht="63" customHeight="1">
      <c r="B450" s="6">
        <v>177</v>
      </c>
      <c r="C450" s="910" t="s">
        <v>1018</v>
      </c>
      <c r="D450" s="898" t="s">
        <v>859</v>
      </c>
      <c r="E450" s="689" t="s">
        <v>860</v>
      </c>
      <c r="F450" s="689" t="s">
        <v>19</v>
      </c>
      <c r="G450" s="693" t="s">
        <v>1071</v>
      </c>
      <c r="H450" s="662">
        <v>1959100</v>
      </c>
      <c r="I450" s="645">
        <v>753.5</v>
      </c>
      <c r="J450" s="639">
        <v>2</v>
      </c>
      <c r="K450" s="643" t="s">
        <v>14</v>
      </c>
      <c r="L450" s="643" t="s">
        <v>14</v>
      </c>
      <c r="M450" s="643" t="s">
        <v>14</v>
      </c>
      <c r="N450" s="641" t="s">
        <v>47</v>
      </c>
      <c r="O450" s="643" t="s">
        <v>14</v>
      </c>
      <c r="P450" s="641" t="s">
        <v>849</v>
      </c>
      <c r="Q450" s="644" t="s">
        <v>861</v>
      </c>
    </row>
    <row r="451" spans="2:17" ht="95.1" customHeight="1">
      <c r="B451" s="6">
        <v>178</v>
      </c>
      <c r="C451" s="689" t="s">
        <v>1000</v>
      </c>
      <c r="D451" s="898" t="s">
        <v>2935</v>
      </c>
      <c r="E451" s="689" t="s">
        <v>863</v>
      </c>
      <c r="F451" s="689" t="s">
        <v>19</v>
      </c>
      <c r="G451" s="693" t="s">
        <v>2466</v>
      </c>
      <c r="H451" s="662">
        <v>5951880</v>
      </c>
      <c r="I451" s="645">
        <v>1653.3</v>
      </c>
      <c r="J451" s="643">
        <v>6</v>
      </c>
      <c r="K451" s="643" t="s">
        <v>14</v>
      </c>
      <c r="L451" s="643" t="s">
        <v>14</v>
      </c>
      <c r="M451" s="643" t="s">
        <v>14</v>
      </c>
      <c r="N451" s="641" t="s">
        <v>47</v>
      </c>
      <c r="O451" s="643" t="s">
        <v>14</v>
      </c>
      <c r="P451" s="640" t="s">
        <v>849</v>
      </c>
      <c r="Q451" s="644" t="s">
        <v>14</v>
      </c>
    </row>
    <row r="452" spans="2:17" ht="60" customHeight="1">
      <c r="B452" s="6">
        <v>179</v>
      </c>
      <c r="C452" s="689" t="s">
        <v>1001</v>
      </c>
      <c r="D452" s="898" t="s">
        <v>862</v>
      </c>
      <c r="E452" s="689" t="s">
        <v>863</v>
      </c>
      <c r="F452" s="689" t="s">
        <v>19</v>
      </c>
      <c r="G452" s="693" t="s">
        <v>2470</v>
      </c>
      <c r="H452" s="662">
        <v>8195904</v>
      </c>
      <c r="I452" s="645">
        <v>2276.64</v>
      </c>
      <c r="J452" s="643">
        <v>5</v>
      </c>
      <c r="K452" s="643" t="s">
        <v>14</v>
      </c>
      <c r="L452" s="643" t="s">
        <v>14</v>
      </c>
      <c r="M452" s="643" t="s">
        <v>14</v>
      </c>
      <c r="N452" s="640" t="s">
        <v>1075</v>
      </c>
      <c r="O452" s="643" t="s">
        <v>14</v>
      </c>
      <c r="P452" s="640" t="s">
        <v>850</v>
      </c>
      <c r="Q452" s="644" t="s">
        <v>14</v>
      </c>
    </row>
    <row r="453" spans="2:17" ht="30" customHeight="1">
      <c r="B453" s="6">
        <v>180</v>
      </c>
      <c r="C453" s="689" t="s">
        <v>1002</v>
      </c>
      <c r="D453" s="898" t="s">
        <v>862</v>
      </c>
      <c r="E453" s="689" t="s">
        <v>863</v>
      </c>
      <c r="F453" s="689" t="s">
        <v>19</v>
      </c>
      <c r="G453" s="693" t="s">
        <v>2471</v>
      </c>
      <c r="H453" s="662">
        <v>1155600</v>
      </c>
      <c r="I453" s="645">
        <v>321</v>
      </c>
      <c r="J453" s="643">
        <v>1</v>
      </c>
      <c r="K453" s="643" t="s">
        <v>14</v>
      </c>
      <c r="L453" s="643" t="s">
        <v>14</v>
      </c>
      <c r="M453" s="643" t="s">
        <v>14</v>
      </c>
      <c r="N453" s="641" t="s">
        <v>47</v>
      </c>
      <c r="O453" s="643" t="s">
        <v>14</v>
      </c>
      <c r="P453" s="640" t="s">
        <v>849</v>
      </c>
      <c r="Q453" s="644" t="s">
        <v>14</v>
      </c>
    </row>
    <row r="454" spans="2:17" ht="30" customHeight="1">
      <c r="B454" s="6">
        <v>181</v>
      </c>
      <c r="C454" s="689" t="s">
        <v>957</v>
      </c>
      <c r="D454" s="898" t="s">
        <v>2935</v>
      </c>
      <c r="E454" s="689" t="s">
        <v>863</v>
      </c>
      <c r="F454" s="689" t="s">
        <v>19</v>
      </c>
      <c r="G454" s="693" t="s">
        <v>869</v>
      </c>
      <c r="H454" s="662">
        <v>3429936</v>
      </c>
      <c r="I454" s="645">
        <v>952.76</v>
      </c>
      <c r="J454" s="643">
        <v>2</v>
      </c>
      <c r="K454" s="643" t="s">
        <v>14</v>
      </c>
      <c r="L454" s="643" t="s">
        <v>14</v>
      </c>
      <c r="M454" s="643" t="s">
        <v>14</v>
      </c>
      <c r="N454" s="641" t="s">
        <v>47</v>
      </c>
      <c r="O454" s="643" t="s">
        <v>14</v>
      </c>
      <c r="P454" s="640" t="s">
        <v>849</v>
      </c>
      <c r="Q454" s="644" t="s">
        <v>14</v>
      </c>
    </row>
    <row r="455" spans="2:17" ht="77.099999999999994" customHeight="1">
      <c r="B455" s="6">
        <v>182</v>
      </c>
      <c r="C455" s="689" t="s">
        <v>1003</v>
      </c>
      <c r="D455" s="898" t="s">
        <v>2935</v>
      </c>
      <c r="E455" s="689" t="s">
        <v>863</v>
      </c>
      <c r="F455" s="689" t="s">
        <v>19</v>
      </c>
      <c r="G455" s="693" t="s">
        <v>870</v>
      </c>
      <c r="H455" s="662">
        <v>1393200</v>
      </c>
      <c r="I455" s="645">
        <v>387</v>
      </c>
      <c r="J455" s="643">
        <v>2</v>
      </c>
      <c r="K455" s="643" t="s">
        <v>14</v>
      </c>
      <c r="L455" s="643" t="s">
        <v>14</v>
      </c>
      <c r="M455" s="643" t="s">
        <v>14</v>
      </c>
      <c r="N455" s="641" t="s">
        <v>47</v>
      </c>
      <c r="O455" s="643" t="s">
        <v>14</v>
      </c>
      <c r="P455" s="640" t="s">
        <v>849</v>
      </c>
      <c r="Q455" s="644" t="s">
        <v>14</v>
      </c>
    </row>
    <row r="456" spans="2:17" ht="54" customHeight="1">
      <c r="B456" s="6">
        <v>183</v>
      </c>
      <c r="C456" s="689" t="s">
        <v>1004</v>
      </c>
      <c r="D456" s="898" t="s">
        <v>862</v>
      </c>
      <c r="E456" s="689" t="s">
        <v>863</v>
      </c>
      <c r="F456" s="689" t="s">
        <v>19</v>
      </c>
      <c r="G456" s="693" t="s">
        <v>864</v>
      </c>
      <c r="H456" s="662">
        <v>5165424</v>
      </c>
      <c r="I456" s="645">
        <v>1434.84</v>
      </c>
      <c r="J456" s="643">
        <v>5</v>
      </c>
      <c r="K456" s="643" t="s">
        <v>14</v>
      </c>
      <c r="L456" s="643" t="s">
        <v>14</v>
      </c>
      <c r="M456" s="643" t="s">
        <v>14</v>
      </c>
      <c r="N456" s="640" t="s">
        <v>1075</v>
      </c>
      <c r="O456" s="643" t="s">
        <v>14</v>
      </c>
      <c r="P456" s="640" t="s">
        <v>850</v>
      </c>
      <c r="Q456" s="644" t="s">
        <v>14</v>
      </c>
    </row>
    <row r="457" spans="2:17" ht="30" customHeight="1">
      <c r="B457" s="6">
        <v>184</v>
      </c>
      <c r="C457" s="689" t="s">
        <v>1005</v>
      </c>
      <c r="D457" s="898" t="s">
        <v>862</v>
      </c>
      <c r="E457" s="689" t="s">
        <v>863</v>
      </c>
      <c r="F457" s="689" t="s">
        <v>19</v>
      </c>
      <c r="G457" s="693" t="s">
        <v>866</v>
      </c>
      <c r="H457" s="662">
        <v>478800</v>
      </c>
      <c r="I457" s="645">
        <v>133</v>
      </c>
      <c r="J457" s="643">
        <v>1</v>
      </c>
      <c r="K457" s="643" t="s">
        <v>14</v>
      </c>
      <c r="L457" s="643" t="s">
        <v>14</v>
      </c>
      <c r="M457" s="643" t="s">
        <v>14</v>
      </c>
      <c r="N457" s="641" t="s">
        <v>47</v>
      </c>
      <c r="O457" s="643" t="s">
        <v>14</v>
      </c>
      <c r="P457" s="640" t="s">
        <v>872</v>
      </c>
      <c r="Q457" s="644" t="s">
        <v>14</v>
      </c>
    </row>
    <row r="458" spans="2:17" ht="30" customHeight="1">
      <c r="B458" s="6">
        <v>185</v>
      </c>
      <c r="C458" s="689" t="s">
        <v>1006</v>
      </c>
      <c r="D458" s="898" t="s">
        <v>862</v>
      </c>
      <c r="E458" s="689" t="s">
        <v>863</v>
      </c>
      <c r="F458" s="689" t="s">
        <v>19</v>
      </c>
      <c r="G458" s="693" t="s">
        <v>848</v>
      </c>
      <c r="H458" s="662">
        <v>234000</v>
      </c>
      <c r="I458" s="645">
        <v>65</v>
      </c>
      <c r="J458" s="643">
        <v>1</v>
      </c>
      <c r="K458" s="643" t="s">
        <v>14</v>
      </c>
      <c r="L458" s="643" t="s">
        <v>14</v>
      </c>
      <c r="M458" s="643" t="s">
        <v>14</v>
      </c>
      <c r="N458" s="641" t="s">
        <v>47</v>
      </c>
      <c r="O458" s="643" t="s">
        <v>14</v>
      </c>
      <c r="P458" s="640" t="s">
        <v>873</v>
      </c>
      <c r="Q458" s="644" t="s">
        <v>14</v>
      </c>
    </row>
    <row r="459" spans="2:17" ht="30" customHeight="1">
      <c r="B459" s="6">
        <v>186</v>
      </c>
      <c r="C459" s="689" t="s">
        <v>960</v>
      </c>
      <c r="D459" s="898" t="s">
        <v>862</v>
      </c>
      <c r="E459" s="689" t="s">
        <v>863</v>
      </c>
      <c r="F459" s="689" t="s">
        <v>19</v>
      </c>
      <c r="G459" s="693" t="s">
        <v>867</v>
      </c>
      <c r="H459" s="662">
        <v>1109736</v>
      </c>
      <c r="I459" s="645">
        <v>308.26</v>
      </c>
      <c r="J459" s="643">
        <v>3</v>
      </c>
      <c r="K459" s="643" t="s">
        <v>14</v>
      </c>
      <c r="L459" s="643" t="s">
        <v>14</v>
      </c>
      <c r="M459" s="643" t="s">
        <v>14</v>
      </c>
      <c r="N459" s="641" t="s">
        <v>47</v>
      </c>
      <c r="O459" s="643" t="s">
        <v>14</v>
      </c>
      <c r="P459" s="640" t="s">
        <v>874</v>
      </c>
      <c r="Q459" s="644" t="s">
        <v>14</v>
      </c>
    </row>
    <row r="460" spans="2:17" ht="30" customHeight="1">
      <c r="B460" s="6">
        <v>187</v>
      </c>
      <c r="C460" s="689" t="s">
        <v>1007</v>
      </c>
      <c r="D460" s="898" t="s">
        <v>862</v>
      </c>
      <c r="E460" s="689" t="s">
        <v>863</v>
      </c>
      <c r="F460" s="689" t="s">
        <v>19</v>
      </c>
      <c r="G460" s="693" t="s">
        <v>868</v>
      </c>
      <c r="H460" s="662">
        <v>483552</v>
      </c>
      <c r="I460" s="645">
        <v>134.32</v>
      </c>
      <c r="J460" s="643">
        <v>3</v>
      </c>
      <c r="K460" s="643" t="s">
        <v>14</v>
      </c>
      <c r="L460" s="643" t="s">
        <v>14</v>
      </c>
      <c r="M460" s="643" t="s">
        <v>14</v>
      </c>
      <c r="N460" s="640" t="s">
        <v>871</v>
      </c>
      <c r="O460" s="643" t="s">
        <v>14</v>
      </c>
      <c r="P460" s="640" t="s">
        <v>874</v>
      </c>
      <c r="Q460" s="644" t="s">
        <v>14</v>
      </c>
    </row>
    <row r="461" spans="2:17" ht="30" customHeight="1">
      <c r="B461" s="6">
        <v>188</v>
      </c>
      <c r="C461" s="689" t="s">
        <v>2489</v>
      </c>
      <c r="D461" s="898" t="s">
        <v>1831</v>
      </c>
      <c r="E461" s="689" t="s">
        <v>1017</v>
      </c>
      <c r="F461" s="689" t="s">
        <v>19</v>
      </c>
      <c r="G461" s="689" t="s">
        <v>14</v>
      </c>
      <c r="H461" s="345">
        <v>4841417.38</v>
      </c>
      <c r="I461" s="647">
        <v>1276.5999999999999</v>
      </c>
      <c r="J461" s="648" t="s">
        <v>14</v>
      </c>
      <c r="K461" s="648" t="s">
        <v>14</v>
      </c>
      <c r="L461" s="648" t="s">
        <v>14</v>
      </c>
      <c r="M461" s="648" t="s">
        <v>14</v>
      </c>
      <c r="N461" s="648" t="s">
        <v>14</v>
      </c>
      <c r="O461" s="648" t="s">
        <v>14</v>
      </c>
      <c r="P461" s="648" t="s">
        <v>14</v>
      </c>
      <c r="Q461" s="649" t="s">
        <v>14</v>
      </c>
    </row>
    <row r="462" spans="2:17" ht="48" customHeight="1">
      <c r="B462" s="6">
        <v>189</v>
      </c>
      <c r="C462" s="689" t="s">
        <v>2488</v>
      </c>
      <c r="D462" s="898" t="s">
        <v>2936</v>
      </c>
      <c r="E462" s="898" t="s">
        <v>1833</v>
      </c>
      <c r="F462" s="689" t="s">
        <v>19</v>
      </c>
      <c r="G462" s="689">
        <v>1974</v>
      </c>
      <c r="H462" s="345">
        <v>3151720</v>
      </c>
      <c r="I462" s="648">
        <v>1212.2</v>
      </c>
      <c r="J462" s="648">
        <v>4</v>
      </c>
      <c r="K462" s="648" t="s">
        <v>51</v>
      </c>
      <c r="L462" s="648" t="s">
        <v>14</v>
      </c>
      <c r="M462" s="648" t="s">
        <v>51</v>
      </c>
      <c r="N462" s="1295" t="s">
        <v>1834</v>
      </c>
      <c r="O462" s="1295"/>
      <c r="P462" s="1295"/>
      <c r="Q462" s="650" t="s">
        <v>1835</v>
      </c>
    </row>
    <row r="463" spans="2:17" ht="30" customHeight="1">
      <c r="B463" s="6">
        <v>190</v>
      </c>
      <c r="C463" s="689" t="s">
        <v>3274</v>
      </c>
      <c r="D463" s="689" t="s">
        <v>2937</v>
      </c>
      <c r="E463" s="689" t="s">
        <v>134</v>
      </c>
      <c r="F463" s="689" t="s">
        <v>51</v>
      </c>
      <c r="G463" s="689">
        <v>1860</v>
      </c>
      <c r="H463" s="345">
        <v>826800</v>
      </c>
      <c r="I463" s="651">
        <v>318</v>
      </c>
      <c r="J463" s="651">
        <v>2</v>
      </c>
      <c r="K463" s="651" t="s">
        <v>19</v>
      </c>
      <c r="L463" s="651" t="s">
        <v>19</v>
      </c>
      <c r="M463" s="651" t="s">
        <v>51</v>
      </c>
      <c r="N463" s="652" t="s">
        <v>47</v>
      </c>
      <c r="O463" s="651" t="s">
        <v>14</v>
      </c>
      <c r="P463" s="651" t="s">
        <v>14</v>
      </c>
      <c r="Q463" s="653" t="s">
        <v>14</v>
      </c>
    </row>
    <row r="464" spans="2:17" ht="30" customHeight="1">
      <c r="B464" s="6">
        <v>191</v>
      </c>
      <c r="C464" s="689" t="s">
        <v>2938</v>
      </c>
      <c r="D464" s="689" t="s">
        <v>2939</v>
      </c>
      <c r="E464" s="689" t="s">
        <v>2940</v>
      </c>
      <c r="F464" s="689" t="s">
        <v>19</v>
      </c>
      <c r="G464" s="689">
        <v>1965</v>
      </c>
      <c r="H464" s="345">
        <v>100880</v>
      </c>
      <c r="I464" s="654">
        <v>38.799999999999997</v>
      </c>
      <c r="J464" s="654">
        <v>1</v>
      </c>
      <c r="K464" s="654" t="s">
        <v>51</v>
      </c>
      <c r="L464" s="654" t="s">
        <v>51</v>
      </c>
      <c r="M464" s="654" t="s">
        <v>51</v>
      </c>
      <c r="N464" s="655" t="s">
        <v>47</v>
      </c>
      <c r="O464" s="654" t="s">
        <v>14</v>
      </c>
      <c r="P464" s="654" t="s">
        <v>14</v>
      </c>
      <c r="Q464" s="656" t="s">
        <v>14</v>
      </c>
    </row>
    <row r="465" spans="2:17" ht="15" customHeight="1">
      <c r="B465" s="1344">
        <v>192</v>
      </c>
      <c r="C465" s="1242" t="s">
        <v>1865</v>
      </c>
      <c r="D465" s="898" t="s">
        <v>1866</v>
      </c>
      <c r="E465" s="898" t="s">
        <v>1832</v>
      </c>
      <c r="F465" s="689" t="s">
        <v>19</v>
      </c>
      <c r="G465" s="689">
        <v>2005</v>
      </c>
      <c r="H465" s="345">
        <v>323180</v>
      </c>
      <c r="I465" s="648">
        <v>124.3</v>
      </c>
      <c r="J465" s="657">
        <v>1</v>
      </c>
      <c r="K465" s="657" t="s">
        <v>51</v>
      </c>
      <c r="L465" s="648" t="s">
        <v>14</v>
      </c>
      <c r="M465" s="657" t="s">
        <v>51</v>
      </c>
      <c r="N465" s="1272" t="s">
        <v>1871</v>
      </c>
      <c r="O465" s="1273"/>
      <c r="P465" s="1274"/>
      <c r="Q465" s="644" t="s">
        <v>14</v>
      </c>
    </row>
    <row r="466" spans="2:17" ht="15" customHeight="1">
      <c r="B466" s="1345"/>
      <c r="C466" s="1242"/>
      <c r="D466" s="898" t="s">
        <v>1867</v>
      </c>
      <c r="E466" s="898" t="s">
        <v>1832</v>
      </c>
      <c r="F466" s="689" t="s">
        <v>19</v>
      </c>
      <c r="G466" s="689">
        <v>2004</v>
      </c>
      <c r="H466" s="345">
        <v>166140</v>
      </c>
      <c r="I466" s="648">
        <v>63.9</v>
      </c>
      <c r="J466" s="657">
        <v>1</v>
      </c>
      <c r="K466" s="657" t="s">
        <v>51</v>
      </c>
      <c r="L466" s="648" t="s">
        <v>14</v>
      </c>
      <c r="M466" s="657" t="s">
        <v>51</v>
      </c>
      <c r="N466" s="1272" t="s">
        <v>1872</v>
      </c>
      <c r="O466" s="1273"/>
      <c r="P466" s="1274"/>
      <c r="Q466" s="644" t="s">
        <v>14</v>
      </c>
    </row>
    <row r="467" spans="2:17" ht="15" customHeight="1">
      <c r="B467" s="1345"/>
      <c r="C467" s="1242"/>
      <c r="D467" s="898" t="s">
        <v>1868</v>
      </c>
      <c r="E467" s="898" t="s">
        <v>1832</v>
      </c>
      <c r="F467" s="689" t="s">
        <v>19</v>
      </c>
      <c r="G467" s="689">
        <v>2004</v>
      </c>
      <c r="H467" s="345">
        <v>91520.000000000015</v>
      </c>
      <c r="I467" s="648">
        <v>35.200000000000003</v>
      </c>
      <c r="J467" s="657">
        <v>1</v>
      </c>
      <c r="K467" s="657" t="s">
        <v>51</v>
      </c>
      <c r="L467" s="648" t="s">
        <v>14</v>
      </c>
      <c r="M467" s="657" t="s">
        <v>51</v>
      </c>
      <c r="N467" s="1272" t="s">
        <v>1873</v>
      </c>
      <c r="O467" s="1273"/>
      <c r="P467" s="1274"/>
      <c r="Q467" s="644" t="s">
        <v>14</v>
      </c>
    </row>
    <row r="468" spans="2:17" ht="15" customHeight="1">
      <c r="B468" s="1345"/>
      <c r="C468" s="1242"/>
      <c r="D468" s="898" t="s">
        <v>1869</v>
      </c>
      <c r="E468" s="898" t="s">
        <v>1832</v>
      </c>
      <c r="F468" s="689" t="s">
        <v>19</v>
      </c>
      <c r="G468" s="689">
        <v>2004</v>
      </c>
      <c r="H468" s="345">
        <v>153920</v>
      </c>
      <c r="I468" s="648">
        <v>59.2</v>
      </c>
      <c r="J468" s="657">
        <v>1</v>
      </c>
      <c r="K468" s="657" t="s">
        <v>51</v>
      </c>
      <c r="L468" s="648" t="s">
        <v>14</v>
      </c>
      <c r="M468" s="657" t="s">
        <v>51</v>
      </c>
      <c r="N468" s="1272" t="s">
        <v>1874</v>
      </c>
      <c r="O468" s="1273"/>
      <c r="P468" s="1274"/>
      <c r="Q468" s="644" t="s">
        <v>14</v>
      </c>
    </row>
    <row r="469" spans="2:17" ht="15" customHeight="1">
      <c r="B469" s="1345"/>
      <c r="C469" s="1242"/>
      <c r="D469" s="898" t="s">
        <v>916</v>
      </c>
      <c r="E469" s="898" t="s">
        <v>1832</v>
      </c>
      <c r="F469" s="689" t="s">
        <v>19</v>
      </c>
      <c r="G469" s="689">
        <v>2007</v>
      </c>
      <c r="H469" s="345">
        <v>120900</v>
      </c>
      <c r="I469" s="648">
        <v>46.5</v>
      </c>
      <c r="J469" s="657">
        <v>1</v>
      </c>
      <c r="K469" s="657" t="s">
        <v>51</v>
      </c>
      <c r="L469" s="648" t="s">
        <v>14</v>
      </c>
      <c r="M469" s="657" t="s">
        <v>51</v>
      </c>
      <c r="N469" s="1272" t="s">
        <v>1879</v>
      </c>
      <c r="O469" s="1273"/>
      <c r="P469" s="1274"/>
      <c r="Q469" s="644" t="s">
        <v>14</v>
      </c>
    </row>
    <row r="470" spans="2:17" ht="15" customHeight="1">
      <c r="B470" s="1345"/>
      <c r="C470" s="1242"/>
      <c r="D470" s="898" t="s">
        <v>1831</v>
      </c>
      <c r="E470" s="898" t="s">
        <v>1832</v>
      </c>
      <c r="F470" s="689" t="s">
        <v>19</v>
      </c>
      <c r="G470" s="689">
        <v>2004</v>
      </c>
      <c r="H470" s="345">
        <v>92300</v>
      </c>
      <c r="I470" s="648">
        <v>35.5</v>
      </c>
      <c r="J470" s="657">
        <v>1</v>
      </c>
      <c r="K470" s="657" t="s">
        <v>51</v>
      </c>
      <c r="L470" s="648" t="s">
        <v>14</v>
      </c>
      <c r="M470" s="657" t="s">
        <v>51</v>
      </c>
      <c r="N470" s="1272" t="s">
        <v>1881</v>
      </c>
      <c r="O470" s="1273"/>
      <c r="P470" s="1274"/>
      <c r="Q470" s="644" t="s">
        <v>14</v>
      </c>
    </row>
    <row r="471" spans="2:17" ht="15" customHeight="1">
      <c r="B471" s="1346"/>
      <c r="C471" s="1242"/>
      <c r="D471" s="898" t="s">
        <v>1870</v>
      </c>
      <c r="E471" s="898" t="s">
        <v>1832</v>
      </c>
      <c r="F471" s="689" t="s">
        <v>19</v>
      </c>
      <c r="G471" s="689">
        <v>2004</v>
      </c>
      <c r="H471" s="345">
        <v>239980</v>
      </c>
      <c r="I471" s="648">
        <v>92.3</v>
      </c>
      <c r="J471" s="657">
        <v>1</v>
      </c>
      <c r="K471" s="657" t="s">
        <v>51</v>
      </c>
      <c r="L471" s="648" t="s">
        <v>14</v>
      </c>
      <c r="M471" s="657" t="s">
        <v>51</v>
      </c>
      <c r="N471" s="1272" t="s">
        <v>1880</v>
      </c>
      <c r="O471" s="1273"/>
      <c r="P471" s="1274"/>
      <c r="Q471" s="644" t="s">
        <v>14</v>
      </c>
    </row>
    <row r="472" spans="2:17" ht="30" customHeight="1">
      <c r="B472" s="6">
        <v>193</v>
      </c>
      <c r="C472" s="911" t="s">
        <v>3281</v>
      </c>
      <c r="D472" s="911" t="s">
        <v>2936</v>
      </c>
      <c r="E472" s="381" t="s">
        <v>856</v>
      </c>
      <c r="F472" s="338" t="s">
        <v>19</v>
      </c>
      <c r="G472" s="381" t="s">
        <v>14</v>
      </c>
      <c r="H472" s="346">
        <v>3253900</v>
      </c>
      <c r="I472" s="659">
        <v>1251.5</v>
      </c>
      <c r="J472" s="658">
        <v>4</v>
      </c>
      <c r="K472" s="658" t="s">
        <v>19</v>
      </c>
      <c r="L472" s="658" t="s">
        <v>14</v>
      </c>
      <c r="M472" s="658" t="s">
        <v>51</v>
      </c>
      <c r="N472" s="658" t="s">
        <v>14</v>
      </c>
      <c r="O472" s="660" t="s">
        <v>14</v>
      </c>
      <c r="P472" s="660" t="s">
        <v>14</v>
      </c>
      <c r="Q472" s="660" t="s">
        <v>14</v>
      </c>
    </row>
    <row r="473" spans="2:17" ht="30" customHeight="1">
      <c r="B473" s="6">
        <v>194</v>
      </c>
      <c r="C473" s="911"/>
      <c r="D473" s="911" t="s">
        <v>3283</v>
      </c>
      <c r="E473" s="381" t="s">
        <v>879</v>
      </c>
      <c r="F473" s="338" t="s">
        <v>19</v>
      </c>
      <c r="G473" s="381" t="s">
        <v>14</v>
      </c>
      <c r="H473" s="346">
        <v>13500</v>
      </c>
      <c r="I473" s="658" t="s">
        <v>14</v>
      </c>
      <c r="J473" s="658" t="s">
        <v>14</v>
      </c>
      <c r="K473" s="658" t="s">
        <v>14</v>
      </c>
      <c r="L473" s="658" t="s">
        <v>14</v>
      </c>
      <c r="M473" s="658" t="s">
        <v>14</v>
      </c>
      <c r="N473" s="658" t="s">
        <v>14</v>
      </c>
      <c r="O473" s="660" t="s">
        <v>14</v>
      </c>
      <c r="P473" s="660" t="s">
        <v>14</v>
      </c>
      <c r="Q473" s="660" t="s">
        <v>14</v>
      </c>
    </row>
    <row r="474" spans="2:17" ht="15.95" customHeight="1">
      <c r="B474" s="1347">
        <v>195</v>
      </c>
      <c r="C474" s="1275" t="s">
        <v>3759</v>
      </c>
      <c r="D474" s="693" t="s">
        <v>3760</v>
      </c>
      <c r="E474" s="693"/>
      <c r="F474" s="693" t="s">
        <v>19</v>
      </c>
      <c r="G474" s="381"/>
      <c r="H474" s="346">
        <v>2289136.08</v>
      </c>
      <c r="I474" s="661">
        <v>1220</v>
      </c>
      <c r="J474" s="661">
        <v>2</v>
      </c>
      <c r="K474" s="661"/>
      <c r="L474" s="661"/>
      <c r="M474" s="661"/>
      <c r="N474" s="661"/>
      <c r="O474" s="661"/>
      <c r="P474" s="661"/>
      <c r="Q474" s="661"/>
    </row>
    <row r="475" spans="2:17" ht="15.95" customHeight="1">
      <c r="B475" s="1347"/>
      <c r="C475" s="1275"/>
      <c r="D475" s="693" t="s">
        <v>3761</v>
      </c>
      <c r="E475" s="693"/>
      <c r="F475" s="693" t="s">
        <v>19</v>
      </c>
      <c r="G475" s="381"/>
      <c r="H475" s="346">
        <v>35625.72</v>
      </c>
      <c r="I475" s="661"/>
      <c r="J475" s="661"/>
      <c r="K475" s="661"/>
      <c r="L475" s="661"/>
      <c r="M475" s="661"/>
      <c r="N475" s="661"/>
      <c r="O475" s="661"/>
      <c r="P475" s="661"/>
      <c r="Q475" s="661"/>
    </row>
    <row r="476" spans="2:17" ht="15.95" customHeight="1">
      <c r="B476" s="1347"/>
      <c r="C476" s="1275"/>
      <c r="D476" s="693" t="s">
        <v>3762</v>
      </c>
      <c r="E476" s="693"/>
      <c r="F476" s="693" t="s">
        <v>19</v>
      </c>
      <c r="G476" s="381"/>
      <c r="H476" s="346">
        <v>33696.03</v>
      </c>
      <c r="I476" s="661"/>
      <c r="J476" s="661"/>
      <c r="K476" s="661"/>
      <c r="L476" s="661"/>
      <c r="M476" s="661"/>
      <c r="N476" s="661"/>
      <c r="O476" s="661"/>
      <c r="P476" s="661"/>
      <c r="Q476" s="661"/>
    </row>
    <row r="477" spans="2:17" ht="15.95" customHeight="1">
      <c r="B477" s="1347"/>
      <c r="C477" s="1275"/>
      <c r="D477" s="693" t="s">
        <v>3763</v>
      </c>
      <c r="E477" s="693"/>
      <c r="F477" s="693" t="s">
        <v>19</v>
      </c>
      <c r="G477" s="381"/>
      <c r="H477" s="346">
        <v>722224.83</v>
      </c>
      <c r="I477" s="661"/>
      <c r="J477" s="661"/>
      <c r="K477" s="661"/>
      <c r="L477" s="661"/>
      <c r="M477" s="661"/>
      <c r="N477" s="661"/>
      <c r="O477" s="661"/>
      <c r="P477" s="661"/>
      <c r="Q477" s="661"/>
    </row>
    <row r="478" spans="2:17" ht="15.95" customHeight="1">
      <c r="B478" s="1347"/>
      <c r="C478" s="1275"/>
      <c r="D478" s="693" t="s">
        <v>3764</v>
      </c>
      <c r="E478" s="693"/>
      <c r="F478" s="693" t="s">
        <v>19</v>
      </c>
      <c r="G478" s="381"/>
      <c r="H478" s="346">
        <v>18838.11</v>
      </c>
      <c r="I478" s="661"/>
      <c r="J478" s="661"/>
      <c r="K478" s="661"/>
      <c r="L478" s="661"/>
      <c r="M478" s="661"/>
      <c r="N478" s="661"/>
      <c r="O478" s="661"/>
      <c r="P478" s="661"/>
      <c r="Q478" s="661"/>
    </row>
    <row r="479" spans="2:17" ht="15.95" customHeight="1">
      <c r="B479" s="1347"/>
      <c r="C479" s="1275"/>
      <c r="D479" s="693" t="s">
        <v>3765</v>
      </c>
      <c r="E479" s="693"/>
      <c r="F479" s="693" t="s">
        <v>19</v>
      </c>
      <c r="G479" s="381"/>
      <c r="H479" s="346">
        <v>875185.45</v>
      </c>
      <c r="I479" s="661"/>
      <c r="J479" s="661"/>
      <c r="K479" s="661"/>
      <c r="L479" s="661"/>
      <c r="M479" s="661"/>
      <c r="N479" s="661"/>
      <c r="O479" s="661"/>
      <c r="P479" s="661"/>
      <c r="Q479" s="661"/>
    </row>
    <row r="480" spans="2:17" ht="27.95" customHeight="1">
      <c r="B480" s="326">
        <v>196</v>
      </c>
      <c r="C480" s="912" t="s">
        <v>3929</v>
      </c>
      <c r="D480" s="912" t="s">
        <v>3928</v>
      </c>
      <c r="E480" s="912"/>
      <c r="F480" s="912" t="s">
        <v>19</v>
      </c>
      <c r="G480" s="912"/>
      <c r="H480" s="913">
        <v>15120</v>
      </c>
      <c r="I480" s="681">
        <v>35</v>
      </c>
      <c r="J480" s="681">
        <v>1</v>
      </c>
      <c r="K480" s="681" t="s">
        <v>51</v>
      </c>
      <c r="L480" s="681" t="s">
        <v>19</v>
      </c>
      <c r="M480" s="681" t="s">
        <v>51</v>
      </c>
      <c r="N480" s="681" t="s">
        <v>3930</v>
      </c>
      <c r="O480" s="681"/>
      <c r="P480" s="681" t="s">
        <v>561</v>
      </c>
      <c r="Q480" s="681" t="s">
        <v>3931</v>
      </c>
    </row>
    <row r="481" spans="2:21" ht="15" customHeight="1">
      <c r="B481" s="326">
        <v>197</v>
      </c>
      <c r="C481" s="369" t="s">
        <v>3932</v>
      </c>
      <c r="D481" s="368" t="s">
        <v>3933</v>
      </c>
      <c r="E481" s="368"/>
      <c r="F481" s="368"/>
      <c r="G481" s="368"/>
      <c r="H481" s="371">
        <v>120916</v>
      </c>
      <c r="I481" s="381">
        <v>70</v>
      </c>
      <c r="J481" s="381"/>
      <c r="K481" s="381"/>
      <c r="L481" s="381"/>
      <c r="M481" s="381"/>
      <c r="N481" s="381"/>
      <c r="O481" s="381"/>
      <c r="P481" s="381"/>
      <c r="Q481" s="381"/>
    </row>
    <row r="482" spans="2:21" ht="15" customHeight="1">
      <c r="B482" s="1255"/>
      <c r="C482" s="1256"/>
      <c r="D482" s="1256"/>
      <c r="E482" s="1257"/>
      <c r="F482" s="1266" t="s">
        <v>823</v>
      </c>
      <c r="G482" s="1266"/>
      <c r="H482" s="43">
        <f>SUM(H437:H481)</f>
        <v>67294283.599999994</v>
      </c>
      <c r="I482" s="1254"/>
      <c r="J482" s="1254"/>
      <c r="K482" s="1254"/>
      <c r="L482" s="1254"/>
      <c r="M482" s="1254"/>
      <c r="N482" s="1254"/>
      <c r="O482" s="1254"/>
      <c r="P482" s="1254"/>
      <c r="Q482" s="1254"/>
    </row>
    <row r="483" spans="2:21" ht="15.95" customHeight="1">
      <c r="B483" s="1262" t="s">
        <v>676</v>
      </c>
      <c r="C483" s="1262"/>
      <c r="D483" s="1262"/>
      <c r="E483" s="1262"/>
      <c r="F483" s="1262"/>
      <c r="G483" s="1262"/>
      <c r="H483" s="1262"/>
      <c r="I483" s="1262"/>
      <c r="J483" s="1262"/>
      <c r="K483" s="1262"/>
      <c r="L483" s="1262"/>
      <c r="M483" s="1262"/>
      <c r="N483" s="1262"/>
      <c r="O483" s="1262"/>
      <c r="P483" s="1262"/>
      <c r="Q483" s="70"/>
    </row>
    <row r="484" spans="2:21" ht="30" customHeight="1">
      <c r="B484" s="326">
        <v>1</v>
      </c>
      <c r="C484" s="1275" t="s">
        <v>3644</v>
      </c>
      <c r="D484" s="354" t="s">
        <v>72</v>
      </c>
      <c r="E484" s="354" t="s">
        <v>701</v>
      </c>
      <c r="F484" s="354" t="s">
        <v>19</v>
      </c>
      <c r="G484" s="354">
        <v>1983</v>
      </c>
      <c r="H484" s="199">
        <v>18920512</v>
      </c>
      <c r="I484" s="301">
        <v>7277.12</v>
      </c>
      <c r="J484" s="299">
        <v>3</v>
      </c>
      <c r="K484" s="299" t="s">
        <v>19</v>
      </c>
      <c r="L484" s="299" t="s">
        <v>19</v>
      </c>
      <c r="M484" s="299" t="s">
        <v>19</v>
      </c>
      <c r="N484" s="299" t="s">
        <v>74</v>
      </c>
      <c r="O484" s="299" t="s">
        <v>48</v>
      </c>
      <c r="P484" s="284" t="s">
        <v>606</v>
      </c>
      <c r="Q484" s="300" t="s">
        <v>3645</v>
      </c>
    </row>
    <row r="485" spans="2:21" ht="15" customHeight="1">
      <c r="B485" s="326">
        <v>2</v>
      </c>
      <c r="C485" s="1275"/>
      <c r="D485" s="354" t="s">
        <v>3758</v>
      </c>
      <c r="E485" s="354"/>
      <c r="F485" s="354"/>
      <c r="G485" s="354">
        <v>2019</v>
      </c>
      <c r="H485" s="355">
        <v>661740</v>
      </c>
      <c r="I485" s="356"/>
      <c r="J485" s="357"/>
      <c r="K485" s="357"/>
      <c r="L485" s="357"/>
      <c r="M485" s="357"/>
      <c r="N485" s="357"/>
      <c r="O485" s="357"/>
      <c r="P485" s="325"/>
      <c r="Q485" s="358"/>
    </row>
    <row r="486" spans="2:21" ht="15" customHeight="1">
      <c r="B486" s="1255"/>
      <c r="C486" s="1256"/>
      <c r="D486" s="1256"/>
      <c r="E486" s="1257"/>
      <c r="F486" s="1266" t="s">
        <v>823</v>
      </c>
      <c r="G486" s="1266"/>
      <c r="H486" s="43">
        <f>SUM(H484:H485)</f>
        <v>19582252</v>
      </c>
      <c r="I486" s="1254"/>
      <c r="J486" s="1254"/>
      <c r="K486" s="1254"/>
      <c r="L486" s="1254"/>
      <c r="M486" s="1254"/>
      <c r="N486" s="1254"/>
      <c r="O486" s="1254"/>
      <c r="P486" s="1254"/>
      <c r="Q486" s="1254"/>
    </row>
    <row r="487" spans="2:21" ht="15.95" customHeight="1">
      <c r="B487" s="1262" t="s">
        <v>3014</v>
      </c>
      <c r="C487" s="1262"/>
      <c r="D487" s="1262"/>
      <c r="E487" s="1262"/>
      <c r="F487" s="1262"/>
      <c r="G487" s="1262"/>
      <c r="H487" s="1262"/>
      <c r="I487" s="1262"/>
      <c r="J487" s="1262"/>
      <c r="K487" s="1262"/>
      <c r="L487" s="1262"/>
      <c r="M487" s="1262"/>
      <c r="N487" s="1262"/>
      <c r="O487" s="1262"/>
      <c r="P487" s="1262"/>
      <c r="Q487" s="70"/>
    </row>
    <row r="488" spans="2:21" s="39" customFormat="1" ht="30" customHeight="1">
      <c r="B488" s="9">
        <v>1</v>
      </c>
      <c r="C488" s="1253" t="s">
        <v>697</v>
      </c>
      <c r="D488" s="122" t="s">
        <v>700</v>
      </c>
      <c r="E488" s="48" t="s">
        <v>701</v>
      </c>
      <c r="F488" s="48" t="s">
        <v>19</v>
      </c>
      <c r="G488" s="48">
        <v>2002</v>
      </c>
      <c r="H488" s="199">
        <v>2870400</v>
      </c>
      <c r="I488" s="21">
        <v>1104</v>
      </c>
      <c r="J488" s="5">
        <v>3</v>
      </c>
      <c r="K488" s="5" t="s">
        <v>51</v>
      </c>
      <c r="L488" s="5" t="s">
        <v>19</v>
      </c>
      <c r="M488" s="5" t="s">
        <v>51</v>
      </c>
      <c r="N488" s="5" t="s">
        <v>47</v>
      </c>
      <c r="O488" s="5" t="s">
        <v>48</v>
      </c>
      <c r="P488" s="48" t="s">
        <v>703</v>
      </c>
      <c r="Q488" s="72" t="s">
        <v>743</v>
      </c>
    </row>
    <row r="489" spans="2:21" s="39" customFormat="1" ht="30" customHeight="1">
      <c r="B489" s="6">
        <v>2</v>
      </c>
      <c r="C489" s="1253"/>
      <c r="D489" s="122" t="s">
        <v>1055</v>
      </c>
      <c r="E489" s="48" t="s">
        <v>924</v>
      </c>
      <c r="F489" s="48" t="s">
        <v>14</v>
      </c>
      <c r="G489" s="48" t="s">
        <v>14</v>
      </c>
      <c r="H489" s="199">
        <v>13000</v>
      </c>
      <c r="I489" s="22" t="s">
        <v>1050</v>
      </c>
      <c r="J489" s="48" t="s">
        <v>14</v>
      </c>
      <c r="K489" s="48" t="s">
        <v>14</v>
      </c>
      <c r="L489" s="48" t="s">
        <v>14</v>
      </c>
      <c r="M489" s="48" t="s">
        <v>14</v>
      </c>
      <c r="N489" s="48" t="s">
        <v>14</v>
      </c>
      <c r="O489" s="48" t="s">
        <v>14</v>
      </c>
      <c r="P489" s="48" t="s">
        <v>14</v>
      </c>
      <c r="Q489" s="58" t="s">
        <v>14</v>
      </c>
    </row>
    <row r="490" spans="2:21" s="39" customFormat="1" ht="15.95" customHeight="1">
      <c r="B490" s="9">
        <v>3</v>
      </c>
      <c r="C490" s="1253"/>
      <c r="D490" s="122" t="s">
        <v>702</v>
      </c>
      <c r="E490" s="48" t="s">
        <v>918</v>
      </c>
      <c r="F490" s="48" t="s">
        <v>19</v>
      </c>
      <c r="G490" s="48">
        <v>1985</v>
      </c>
      <c r="H490" s="199">
        <v>2000</v>
      </c>
      <c r="I490" s="22" t="s">
        <v>14</v>
      </c>
      <c r="J490" s="48" t="s">
        <v>14</v>
      </c>
      <c r="K490" s="48" t="s">
        <v>14</v>
      </c>
      <c r="L490" s="48" t="s">
        <v>14</v>
      </c>
      <c r="M490" s="48" t="s">
        <v>14</v>
      </c>
      <c r="N490" s="48" t="s">
        <v>14</v>
      </c>
      <c r="O490" s="48" t="s">
        <v>14</v>
      </c>
      <c r="P490" s="48" t="s">
        <v>14</v>
      </c>
      <c r="Q490" s="58" t="s">
        <v>14</v>
      </c>
    </row>
    <row r="491" spans="2:21" s="39" customFormat="1" ht="15.95" customHeight="1">
      <c r="B491" s="6">
        <v>4</v>
      </c>
      <c r="C491" s="1253"/>
      <c r="D491" s="122" t="s">
        <v>2437</v>
      </c>
      <c r="E491" s="48" t="s">
        <v>921</v>
      </c>
      <c r="F491" s="48" t="s">
        <v>19</v>
      </c>
      <c r="G491" s="48">
        <v>2009</v>
      </c>
      <c r="H491" s="292">
        <v>549406.06999999995</v>
      </c>
      <c r="I491" s="21">
        <v>968</v>
      </c>
      <c r="J491" s="48" t="s">
        <v>14</v>
      </c>
      <c r="K491" s="48" t="s">
        <v>14</v>
      </c>
      <c r="L491" s="48" t="s">
        <v>14</v>
      </c>
      <c r="M491" s="48" t="s">
        <v>14</v>
      </c>
      <c r="N491" s="48" t="s">
        <v>14</v>
      </c>
      <c r="O491" s="48" t="s">
        <v>14</v>
      </c>
      <c r="P491" s="48" t="s">
        <v>14</v>
      </c>
      <c r="Q491" s="58" t="s">
        <v>14</v>
      </c>
    </row>
    <row r="492" spans="2:21" s="39" customFormat="1" ht="15.95" customHeight="1">
      <c r="B492" s="9">
        <v>5</v>
      </c>
      <c r="C492" s="1253"/>
      <c r="D492" s="122" t="s">
        <v>425</v>
      </c>
      <c r="E492" s="48" t="s">
        <v>921</v>
      </c>
      <c r="F492" s="48" t="s">
        <v>19</v>
      </c>
      <c r="G492" s="48">
        <v>2011</v>
      </c>
      <c r="H492" s="292">
        <v>110611.49</v>
      </c>
      <c r="I492" s="21">
        <v>240</v>
      </c>
      <c r="J492" s="48" t="s">
        <v>14</v>
      </c>
      <c r="K492" s="48" t="s">
        <v>14</v>
      </c>
      <c r="L492" s="48" t="s">
        <v>14</v>
      </c>
      <c r="M492" s="48" t="s">
        <v>14</v>
      </c>
      <c r="N492" s="48" t="s">
        <v>14</v>
      </c>
      <c r="O492" s="48" t="s">
        <v>14</v>
      </c>
      <c r="P492" s="48" t="s">
        <v>14</v>
      </c>
      <c r="Q492" s="58" t="s">
        <v>14</v>
      </c>
    </row>
    <row r="493" spans="2:21" s="39" customFormat="1" ht="15" customHeight="1">
      <c r="B493" s="1255"/>
      <c r="C493" s="1256"/>
      <c r="D493" s="1256"/>
      <c r="E493" s="1257"/>
      <c r="F493" s="1266" t="s">
        <v>823</v>
      </c>
      <c r="G493" s="1266"/>
      <c r="H493" s="43">
        <f>SUM(H488:H492)</f>
        <v>3545417.56</v>
      </c>
      <c r="I493" s="1254"/>
      <c r="J493" s="1254"/>
      <c r="K493" s="1254"/>
      <c r="L493" s="1254"/>
      <c r="M493" s="1254"/>
      <c r="N493" s="1254"/>
      <c r="O493" s="1254"/>
      <c r="P493" s="1254"/>
      <c r="Q493" s="1254"/>
    </row>
    <row r="494" spans="2:21" s="39" customFormat="1" ht="15.95" customHeight="1">
      <c r="B494" s="1262" t="s">
        <v>3634</v>
      </c>
      <c r="C494" s="1262"/>
      <c r="D494" s="1262"/>
      <c r="E494" s="1262"/>
      <c r="F494" s="1262"/>
      <c r="G494" s="1262"/>
      <c r="H494" s="1262"/>
      <c r="I494" s="1262"/>
      <c r="J494" s="1262"/>
      <c r="K494" s="1262"/>
      <c r="L494" s="1262"/>
      <c r="M494" s="1262"/>
      <c r="N494" s="1262"/>
      <c r="O494" s="1262"/>
      <c r="P494" s="1262"/>
      <c r="Q494" s="70"/>
    </row>
    <row r="495" spans="2:21" ht="45" customHeight="1">
      <c r="B495" s="6">
        <v>1</v>
      </c>
      <c r="C495" s="1290" t="s">
        <v>705</v>
      </c>
      <c r="D495" s="122" t="s">
        <v>707</v>
      </c>
      <c r="E495" s="89" t="s">
        <v>701</v>
      </c>
      <c r="F495" s="89" t="s">
        <v>19</v>
      </c>
      <c r="G495" s="89">
        <v>2003</v>
      </c>
      <c r="H495" s="199">
        <v>10550800</v>
      </c>
      <c r="I495" s="21">
        <v>4058</v>
      </c>
      <c r="J495" s="5">
        <v>2</v>
      </c>
      <c r="K495" s="5" t="s">
        <v>51</v>
      </c>
      <c r="L495" s="5" t="s">
        <v>19</v>
      </c>
      <c r="M495" s="5" t="s">
        <v>51</v>
      </c>
      <c r="N495" s="5" t="s">
        <v>47</v>
      </c>
      <c r="O495" s="5" t="s">
        <v>48</v>
      </c>
      <c r="P495" s="89" t="s">
        <v>711</v>
      </c>
      <c r="Q495" s="75" t="s">
        <v>710</v>
      </c>
    </row>
    <row r="496" spans="2:21" ht="30" customHeight="1">
      <c r="B496" s="91">
        <v>2</v>
      </c>
      <c r="C496" s="1290"/>
      <c r="D496" s="122" t="s">
        <v>708</v>
      </c>
      <c r="E496" s="89" t="s">
        <v>921</v>
      </c>
      <c r="F496" s="89" t="s">
        <v>19</v>
      </c>
      <c r="G496" s="89">
        <v>2007</v>
      </c>
      <c r="H496" s="199">
        <v>5283200</v>
      </c>
      <c r="I496" s="21">
        <v>2032</v>
      </c>
      <c r="J496" s="5">
        <v>1</v>
      </c>
      <c r="K496" s="5" t="s">
        <v>51</v>
      </c>
      <c r="L496" s="5" t="s">
        <v>19</v>
      </c>
      <c r="M496" s="5" t="s">
        <v>51</v>
      </c>
      <c r="N496" s="5" t="s">
        <v>47</v>
      </c>
      <c r="O496" s="5" t="s">
        <v>136</v>
      </c>
      <c r="P496" s="89" t="s">
        <v>712</v>
      </c>
      <c r="Q496" s="90" t="s">
        <v>2438</v>
      </c>
      <c r="R496" s="39"/>
      <c r="S496" s="39"/>
      <c r="T496" s="39"/>
      <c r="U496" s="39"/>
    </row>
    <row r="497" spans="2:17" ht="15.95" customHeight="1">
      <c r="B497" s="6">
        <v>3</v>
      </c>
      <c r="C497" s="1290"/>
      <c r="D497" s="122" t="s">
        <v>709</v>
      </c>
      <c r="E497" s="89" t="s">
        <v>926</v>
      </c>
      <c r="F497" s="89" t="s">
        <v>14</v>
      </c>
      <c r="G497" s="89">
        <v>2003</v>
      </c>
      <c r="H497" s="199">
        <v>4504.6899999999996</v>
      </c>
      <c r="I497" s="22" t="s">
        <v>14</v>
      </c>
      <c r="J497" s="89" t="s">
        <v>14</v>
      </c>
      <c r="K497" s="89" t="s">
        <v>14</v>
      </c>
      <c r="L497" s="89" t="s">
        <v>14</v>
      </c>
      <c r="M497" s="89" t="s">
        <v>14</v>
      </c>
      <c r="N497" s="5" t="s">
        <v>713</v>
      </c>
      <c r="O497" s="89" t="s">
        <v>14</v>
      </c>
      <c r="P497" s="89" t="s">
        <v>714</v>
      </c>
      <c r="Q497" s="58" t="s">
        <v>14</v>
      </c>
    </row>
    <row r="498" spans="2:17" ht="30" customHeight="1">
      <c r="B498" s="6">
        <v>4</v>
      </c>
      <c r="C498" s="1290"/>
      <c r="D498" s="122" t="s">
        <v>2439</v>
      </c>
      <c r="E498" s="89" t="s">
        <v>929</v>
      </c>
      <c r="F498" s="89" t="s">
        <v>14</v>
      </c>
      <c r="G498" s="89">
        <v>2007</v>
      </c>
      <c r="H498" s="93">
        <v>5000</v>
      </c>
      <c r="I498" s="22" t="s">
        <v>1056</v>
      </c>
      <c r="J498" s="89" t="s">
        <v>14</v>
      </c>
      <c r="K498" s="89" t="s">
        <v>14</v>
      </c>
      <c r="L498" s="89" t="s">
        <v>14</v>
      </c>
      <c r="M498" s="89" t="s">
        <v>14</v>
      </c>
      <c r="N498" s="89" t="s">
        <v>14</v>
      </c>
      <c r="O498" s="89" t="s">
        <v>14</v>
      </c>
      <c r="P498" s="89" t="s">
        <v>14</v>
      </c>
      <c r="Q498" s="58" t="s">
        <v>14</v>
      </c>
    </row>
    <row r="499" spans="2:17" ht="15.95" customHeight="1">
      <c r="B499" s="6">
        <v>5</v>
      </c>
      <c r="C499" s="1290"/>
      <c r="D499" s="122" t="s">
        <v>1947</v>
      </c>
      <c r="E499" s="89" t="s">
        <v>929</v>
      </c>
      <c r="F499" s="89"/>
      <c r="G499" s="89">
        <v>2003</v>
      </c>
      <c r="H499" s="93">
        <v>1500</v>
      </c>
      <c r="I499" s="22" t="s">
        <v>14</v>
      </c>
      <c r="J499" s="89" t="s">
        <v>14</v>
      </c>
      <c r="K499" s="89" t="s">
        <v>14</v>
      </c>
      <c r="L499" s="89" t="s">
        <v>14</v>
      </c>
      <c r="M499" s="89" t="s">
        <v>14</v>
      </c>
      <c r="N499" s="89" t="s">
        <v>14</v>
      </c>
      <c r="O499" s="89" t="s">
        <v>14</v>
      </c>
      <c r="P499" s="89" t="s">
        <v>14</v>
      </c>
      <c r="Q499" s="58" t="s">
        <v>14</v>
      </c>
    </row>
    <row r="500" spans="2:17" ht="15" customHeight="1">
      <c r="B500" s="1255"/>
      <c r="C500" s="1256"/>
      <c r="D500" s="1256"/>
      <c r="E500" s="1257"/>
      <c r="F500" s="1266" t="s">
        <v>823</v>
      </c>
      <c r="G500" s="1266"/>
      <c r="H500" s="43">
        <f>SUM(H495:H499)</f>
        <v>15845004.689999999</v>
      </c>
      <c r="I500" s="1254"/>
      <c r="J500" s="1254"/>
      <c r="K500" s="1254"/>
      <c r="L500" s="1254"/>
      <c r="M500" s="1254"/>
      <c r="N500" s="1254"/>
      <c r="O500" s="1254"/>
      <c r="P500" s="1254"/>
      <c r="Q500" s="1254"/>
    </row>
    <row r="501" spans="2:17" ht="15.95" customHeight="1">
      <c r="B501" s="1262" t="s">
        <v>3641</v>
      </c>
      <c r="C501" s="1262"/>
      <c r="D501" s="1262"/>
      <c r="E501" s="1262"/>
      <c r="F501" s="1262"/>
      <c r="G501" s="1262"/>
      <c r="H501" s="1262"/>
      <c r="I501" s="1262"/>
      <c r="J501" s="1262"/>
      <c r="K501" s="1262"/>
      <c r="L501" s="1262"/>
      <c r="M501" s="1262"/>
      <c r="N501" s="1262"/>
      <c r="O501" s="1262"/>
      <c r="P501" s="1262"/>
      <c r="Q501" s="70"/>
    </row>
    <row r="502" spans="2:17" ht="30" customHeight="1">
      <c r="B502" s="6">
        <v>1</v>
      </c>
      <c r="C502" s="1252" t="s">
        <v>959</v>
      </c>
      <c r="D502" s="126" t="s">
        <v>746</v>
      </c>
      <c r="E502" s="42" t="s">
        <v>1068</v>
      </c>
      <c r="F502" s="42" t="s">
        <v>19</v>
      </c>
      <c r="G502" s="42">
        <v>1977</v>
      </c>
      <c r="H502" s="199">
        <v>5007288</v>
      </c>
      <c r="I502" s="104">
        <v>1925.88</v>
      </c>
      <c r="J502" s="35">
        <v>3</v>
      </c>
      <c r="K502" s="35" t="s">
        <v>51</v>
      </c>
      <c r="L502" s="35" t="s">
        <v>19</v>
      </c>
      <c r="M502" s="35" t="s">
        <v>51</v>
      </c>
      <c r="N502" s="42" t="s">
        <v>1076</v>
      </c>
      <c r="O502" s="35" t="s">
        <v>751</v>
      </c>
      <c r="P502" s="42" t="s">
        <v>1876</v>
      </c>
      <c r="Q502" s="78" t="s">
        <v>2340</v>
      </c>
    </row>
    <row r="503" spans="2:17" ht="30" customHeight="1">
      <c r="B503" s="6">
        <v>2</v>
      </c>
      <c r="C503" s="1252"/>
      <c r="D503" s="126" t="s">
        <v>747</v>
      </c>
      <c r="E503" s="42" t="s">
        <v>1068</v>
      </c>
      <c r="F503" s="42" t="s">
        <v>19</v>
      </c>
      <c r="G503" s="42">
        <v>1977</v>
      </c>
      <c r="H503" s="199">
        <v>2605720</v>
      </c>
      <c r="I503" s="104">
        <v>1002.2</v>
      </c>
      <c r="J503" s="35">
        <v>1</v>
      </c>
      <c r="K503" s="35" t="s">
        <v>51</v>
      </c>
      <c r="L503" s="35" t="s">
        <v>19</v>
      </c>
      <c r="M503" s="35" t="s">
        <v>51</v>
      </c>
      <c r="N503" s="42" t="s">
        <v>750</v>
      </c>
      <c r="O503" s="35" t="s">
        <v>751</v>
      </c>
      <c r="P503" s="42" t="s">
        <v>1876</v>
      </c>
      <c r="Q503" s="78" t="s">
        <v>748</v>
      </c>
    </row>
    <row r="504" spans="2:17" ht="30" customHeight="1">
      <c r="B504" s="9">
        <v>3</v>
      </c>
      <c r="C504" s="47" t="s">
        <v>960</v>
      </c>
      <c r="D504" s="126" t="s">
        <v>1945</v>
      </c>
      <c r="E504" s="42" t="s">
        <v>1068</v>
      </c>
      <c r="F504" s="42" t="s">
        <v>19</v>
      </c>
      <c r="G504" s="42">
        <v>1977</v>
      </c>
      <c r="H504" s="199">
        <v>6697340</v>
      </c>
      <c r="I504" s="105" t="s">
        <v>949</v>
      </c>
      <c r="J504" s="35">
        <v>4</v>
      </c>
      <c r="K504" s="42" t="s">
        <v>775</v>
      </c>
      <c r="L504" s="35" t="s">
        <v>19</v>
      </c>
      <c r="M504" s="35" t="s">
        <v>51</v>
      </c>
      <c r="N504" s="42" t="s">
        <v>750</v>
      </c>
      <c r="O504" s="35" t="s">
        <v>751</v>
      </c>
      <c r="P504" s="42" t="s">
        <v>1876</v>
      </c>
      <c r="Q504" s="78" t="s">
        <v>749</v>
      </c>
    </row>
    <row r="505" spans="2:17" ht="15" customHeight="1">
      <c r="B505" s="1255"/>
      <c r="C505" s="1256"/>
      <c r="D505" s="1256"/>
      <c r="E505" s="1257"/>
      <c r="F505" s="1266" t="s">
        <v>823</v>
      </c>
      <c r="G505" s="1266"/>
      <c r="H505" s="43">
        <f>SUM(H502:H504)</f>
        <v>14310348</v>
      </c>
      <c r="I505" s="1254"/>
      <c r="J505" s="1254"/>
      <c r="K505" s="1254"/>
      <c r="L505" s="1254"/>
      <c r="M505" s="1254"/>
      <c r="N505" s="1254"/>
      <c r="O505" s="1254"/>
      <c r="P505" s="1254"/>
      <c r="Q505" s="1254"/>
    </row>
    <row r="506" spans="2:17" ht="15.95" customHeight="1">
      <c r="B506" s="1262" t="s">
        <v>753</v>
      </c>
      <c r="C506" s="1262"/>
      <c r="D506" s="1262"/>
      <c r="E506" s="1262"/>
      <c r="F506" s="1262"/>
      <c r="G506" s="1262"/>
      <c r="H506" s="1262"/>
      <c r="I506" s="1262"/>
      <c r="J506" s="1262"/>
      <c r="K506" s="1262"/>
      <c r="L506" s="1262"/>
      <c r="M506" s="1262"/>
      <c r="N506" s="1262"/>
      <c r="O506" s="1262"/>
      <c r="P506" s="1262"/>
      <c r="Q506" s="70"/>
    </row>
    <row r="507" spans="2:17" ht="51">
      <c r="B507" s="6">
        <v>1</v>
      </c>
      <c r="C507" s="1252" t="s">
        <v>754</v>
      </c>
      <c r="D507" s="126" t="s">
        <v>756</v>
      </c>
      <c r="E507" s="42" t="s">
        <v>757</v>
      </c>
      <c r="F507" s="42" t="s">
        <v>19</v>
      </c>
      <c r="G507" s="42">
        <v>1976</v>
      </c>
      <c r="H507" s="10">
        <v>2563600</v>
      </c>
      <c r="I507" s="104">
        <v>986</v>
      </c>
      <c r="J507" s="35">
        <v>2</v>
      </c>
      <c r="K507" s="35" t="s">
        <v>51</v>
      </c>
      <c r="L507" s="35" t="s">
        <v>19</v>
      </c>
      <c r="M507" s="42" t="s">
        <v>758</v>
      </c>
      <c r="N507" s="35" t="s">
        <v>366</v>
      </c>
      <c r="O507" s="35" t="s">
        <v>48</v>
      </c>
      <c r="P507" s="42" t="s">
        <v>75</v>
      </c>
      <c r="Q507" s="78" t="s">
        <v>5188</v>
      </c>
    </row>
    <row r="508" spans="2:17" ht="15.95" customHeight="1">
      <c r="B508" s="6">
        <v>2</v>
      </c>
      <c r="C508" s="1252"/>
      <c r="D508" s="126" t="s">
        <v>308</v>
      </c>
      <c r="E508" s="48" t="s">
        <v>921</v>
      </c>
      <c r="F508" s="42" t="s">
        <v>19</v>
      </c>
      <c r="G508" s="42">
        <v>2012</v>
      </c>
      <c r="H508" s="272">
        <v>95200.87</v>
      </c>
      <c r="I508" s="22" t="s">
        <v>14</v>
      </c>
      <c r="J508" s="48" t="s">
        <v>14</v>
      </c>
      <c r="K508" s="48" t="s">
        <v>14</v>
      </c>
      <c r="L508" s="48" t="s">
        <v>14</v>
      </c>
      <c r="M508" s="48" t="s">
        <v>14</v>
      </c>
      <c r="N508" s="48" t="s">
        <v>14</v>
      </c>
      <c r="O508" s="48" t="s">
        <v>14</v>
      </c>
      <c r="P508" s="48" t="s">
        <v>14</v>
      </c>
      <c r="Q508" s="58" t="s">
        <v>14</v>
      </c>
    </row>
    <row r="509" spans="2:17" ht="15.95" customHeight="1">
      <c r="B509" s="9">
        <v>3</v>
      </c>
      <c r="C509" s="1252"/>
      <c r="D509" s="126" t="s">
        <v>135</v>
      </c>
      <c r="E509" s="48" t="s">
        <v>924</v>
      </c>
      <c r="F509" s="48" t="s">
        <v>14</v>
      </c>
      <c r="G509" s="42">
        <v>1976</v>
      </c>
      <c r="H509" s="199" t="s">
        <v>14</v>
      </c>
      <c r="I509" s="22" t="s">
        <v>14</v>
      </c>
      <c r="J509" s="48" t="s">
        <v>14</v>
      </c>
      <c r="K509" s="48" t="s">
        <v>14</v>
      </c>
      <c r="L509" s="48" t="s">
        <v>14</v>
      </c>
      <c r="M509" s="48" t="s">
        <v>14</v>
      </c>
      <c r="N509" s="48" t="s">
        <v>14</v>
      </c>
      <c r="O509" s="48" t="s">
        <v>14</v>
      </c>
      <c r="P509" s="48" t="s">
        <v>14</v>
      </c>
      <c r="Q509" s="58" t="s">
        <v>14</v>
      </c>
    </row>
    <row r="510" spans="2:17" ht="15" customHeight="1">
      <c r="B510" s="1255"/>
      <c r="C510" s="1256"/>
      <c r="D510" s="1256"/>
      <c r="E510" s="1257"/>
      <c r="F510" s="1266" t="s">
        <v>823</v>
      </c>
      <c r="G510" s="1266"/>
      <c r="H510" s="43">
        <f>SUM(H507:H509)</f>
        <v>2658800.87</v>
      </c>
      <c r="I510" s="1254"/>
      <c r="J510" s="1254"/>
      <c r="K510" s="1254"/>
      <c r="L510" s="1254"/>
      <c r="M510" s="1254"/>
      <c r="N510" s="1254"/>
      <c r="O510" s="1254"/>
      <c r="P510" s="1254"/>
      <c r="Q510" s="1254"/>
    </row>
    <row r="511" spans="2:17" ht="15.95" customHeight="1">
      <c r="B511" s="1262" t="s">
        <v>3327</v>
      </c>
      <c r="C511" s="1262"/>
      <c r="D511" s="1262"/>
      <c r="E511" s="1262"/>
      <c r="F511" s="1262"/>
      <c r="G511" s="1262"/>
      <c r="H511" s="1262"/>
      <c r="I511" s="1262"/>
      <c r="J511" s="1262"/>
      <c r="K511" s="1262"/>
      <c r="L511" s="1262"/>
      <c r="M511" s="1262"/>
      <c r="N511" s="1262"/>
      <c r="O511" s="1262"/>
      <c r="P511" s="1262"/>
      <c r="Q511" s="70"/>
    </row>
    <row r="512" spans="2:17" ht="30" customHeight="1">
      <c r="B512" s="6">
        <v>1</v>
      </c>
      <c r="C512" s="1263" t="s">
        <v>3326</v>
      </c>
      <c r="D512" s="253" t="s">
        <v>756</v>
      </c>
      <c r="E512" s="253" t="s">
        <v>757</v>
      </c>
      <c r="F512" s="249" t="s">
        <v>19</v>
      </c>
      <c r="G512" s="249">
        <v>2019</v>
      </c>
      <c r="H512" s="10">
        <v>3264752.98</v>
      </c>
      <c r="I512" s="104">
        <v>611.29999999999995</v>
      </c>
      <c r="J512" s="35"/>
      <c r="K512" s="35"/>
      <c r="L512" s="35"/>
      <c r="M512" s="248"/>
      <c r="N512" s="35"/>
      <c r="O512" s="35"/>
      <c r="P512" s="248"/>
      <c r="Q512" s="78"/>
    </row>
    <row r="513" spans="2:17" ht="25.5">
      <c r="B513" s="6">
        <v>2</v>
      </c>
      <c r="C513" s="1264"/>
      <c r="D513" s="253" t="s">
        <v>135</v>
      </c>
      <c r="E513" s="253" t="s">
        <v>358</v>
      </c>
      <c r="F513" s="249" t="s">
        <v>19</v>
      </c>
      <c r="G513" s="249">
        <v>2019</v>
      </c>
      <c r="H513" s="175">
        <v>138810.07</v>
      </c>
      <c r="I513" s="256" t="s">
        <v>3328</v>
      </c>
      <c r="J513" s="254"/>
      <c r="K513" s="254"/>
      <c r="L513" s="254"/>
      <c r="M513" s="253"/>
      <c r="N513" s="254"/>
      <c r="O513" s="254"/>
      <c r="P513" s="253"/>
      <c r="Q513" s="255"/>
    </row>
    <row r="514" spans="2:17">
      <c r="B514" s="6">
        <v>3</v>
      </c>
      <c r="C514" s="1265"/>
      <c r="D514" s="253" t="s">
        <v>308</v>
      </c>
      <c r="E514" s="253"/>
      <c r="F514" s="249" t="s">
        <v>19</v>
      </c>
      <c r="G514" s="249">
        <v>2019</v>
      </c>
      <c r="H514" s="10">
        <v>35190.639999999999</v>
      </c>
      <c r="I514" s="256"/>
      <c r="J514" s="254"/>
      <c r="K514" s="254"/>
      <c r="L514" s="254"/>
      <c r="M514" s="253"/>
      <c r="N514" s="254"/>
      <c r="O514" s="254"/>
      <c r="P514" s="253"/>
      <c r="Q514" s="255"/>
    </row>
    <row r="515" spans="2:17" ht="15" customHeight="1">
      <c r="B515" s="1255"/>
      <c r="C515" s="1256"/>
      <c r="D515" s="1256"/>
      <c r="E515" s="1257"/>
      <c r="F515" s="1266" t="s">
        <v>823</v>
      </c>
      <c r="G515" s="1266"/>
      <c r="H515" s="43">
        <f>SUM(H512:H514)</f>
        <v>3438753.69</v>
      </c>
      <c r="I515" s="1254"/>
      <c r="J515" s="1254"/>
      <c r="K515" s="1254"/>
      <c r="L515" s="1254"/>
      <c r="M515" s="1254"/>
      <c r="N515" s="1254"/>
      <c r="O515" s="1254"/>
      <c r="P515" s="1254"/>
      <c r="Q515" s="1254"/>
    </row>
    <row r="516" spans="2:17" ht="15.95" customHeight="1">
      <c r="B516" s="1262" t="s">
        <v>766</v>
      </c>
      <c r="C516" s="1262"/>
      <c r="D516" s="1262"/>
      <c r="E516" s="1262"/>
      <c r="F516" s="1262"/>
      <c r="G516" s="1262"/>
      <c r="H516" s="1262"/>
      <c r="I516" s="1262"/>
      <c r="J516" s="1262"/>
      <c r="K516" s="1262"/>
      <c r="L516" s="1262"/>
      <c r="M516" s="1262"/>
      <c r="N516" s="1262"/>
      <c r="O516" s="1262"/>
      <c r="P516" s="1262"/>
      <c r="Q516" s="70"/>
    </row>
    <row r="517" spans="2:17" ht="45" customHeight="1">
      <c r="B517" s="6">
        <v>1</v>
      </c>
      <c r="C517" s="1267" t="s">
        <v>768</v>
      </c>
      <c r="D517" s="124" t="s">
        <v>569</v>
      </c>
      <c r="E517" s="45" t="s">
        <v>930</v>
      </c>
      <c r="F517" s="44" t="s">
        <v>19</v>
      </c>
      <c r="G517" s="48">
        <v>1970</v>
      </c>
      <c r="H517" s="199">
        <v>7867080</v>
      </c>
      <c r="I517" s="37">
        <v>3025.8</v>
      </c>
      <c r="J517" s="45">
        <v>4</v>
      </c>
      <c r="K517" s="45" t="s">
        <v>878</v>
      </c>
      <c r="L517" s="45" t="s">
        <v>19</v>
      </c>
      <c r="M517" s="48" t="s">
        <v>14</v>
      </c>
      <c r="N517" s="45" t="s">
        <v>210</v>
      </c>
      <c r="O517" s="45" t="s">
        <v>48</v>
      </c>
      <c r="P517" s="45" t="s">
        <v>1037</v>
      </c>
      <c r="Q517" s="79" t="s">
        <v>2440</v>
      </c>
    </row>
    <row r="518" spans="2:17" s="102" customFormat="1">
      <c r="B518" s="69">
        <v>2</v>
      </c>
      <c r="C518" s="1268"/>
      <c r="D518" s="123" t="s">
        <v>1895</v>
      </c>
      <c r="E518" s="100" t="s">
        <v>1896</v>
      </c>
      <c r="F518" s="17" t="s">
        <v>19</v>
      </c>
      <c r="G518" s="101">
        <v>2015</v>
      </c>
      <c r="H518" s="10">
        <v>8250</v>
      </c>
      <c r="I518" s="38" t="s">
        <v>14</v>
      </c>
      <c r="J518" s="100" t="s">
        <v>14</v>
      </c>
      <c r="K518" s="100" t="s">
        <v>14</v>
      </c>
      <c r="L518" s="100" t="s">
        <v>14</v>
      </c>
      <c r="M518" s="101" t="s">
        <v>14</v>
      </c>
      <c r="N518" s="100" t="s">
        <v>14</v>
      </c>
      <c r="O518" s="100" t="s">
        <v>14</v>
      </c>
      <c r="P518" s="100" t="s">
        <v>14</v>
      </c>
      <c r="Q518" s="84" t="s">
        <v>14</v>
      </c>
    </row>
    <row r="519" spans="2:17" ht="45" customHeight="1">
      <c r="B519" s="6">
        <v>3</v>
      </c>
      <c r="C519" s="34" t="s">
        <v>961</v>
      </c>
      <c r="D519" s="123" t="s">
        <v>774</v>
      </c>
      <c r="E519" s="34" t="s">
        <v>1026</v>
      </c>
      <c r="F519" s="17" t="s">
        <v>19</v>
      </c>
      <c r="G519" s="48" t="s">
        <v>14</v>
      </c>
      <c r="H519" s="199" t="s">
        <v>14</v>
      </c>
      <c r="I519" s="28">
        <v>36.72</v>
      </c>
      <c r="J519" s="48" t="s">
        <v>14</v>
      </c>
      <c r="K519" s="48" t="s">
        <v>14</v>
      </c>
      <c r="L519" s="45" t="s">
        <v>19</v>
      </c>
      <c r="M519" s="48" t="s">
        <v>14</v>
      </c>
      <c r="N519" s="48" t="s">
        <v>14</v>
      </c>
      <c r="O519" s="48" t="s">
        <v>14</v>
      </c>
      <c r="P519" s="48" t="s">
        <v>14</v>
      </c>
      <c r="Q519" s="58" t="s">
        <v>14</v>
      </c>
    </row>
    <row r="520" spans="2:17" ht="45" customHeight="1">
      <c r="B520" s="6">
        <v>4</v>
      </c>
      <c r="C520" s="34" t="s">
        <v>962</v>
      </c>
      <c r="D520" s="123" t="s">
        <v>774</v>
      </c>
      <c r="E520" s="34" t="s">
        <v>1026</v>
      </c>
      <c r="F520" s="17" t="s">
        <v>19</v>
      </c>
      <c r="G520" s="48" t="s">
        <v>14</v>
      </c>
      <c r="H520" s="199" t="s">
        <v>14</v>
      </c>
      <c r="I520" s="28">
        <v>35.9</v>
      </c>
      <c r="J520" s="48" t="s">
        <v>14</v>
      </c>
      <c r="K520" s="48" t="s">
        <v>14</v>
      </c>
      <c r="L520" s="45" t="s">
        <v>19</v>
      </c>
      <c r="M520" s="48" t="s">
        <v>14</v>
      </c>
      <c r="N520" s="48" t="s">
        <v>14</v>
      </c>
      <c r="O520" s="48" t="s">
        <v>14</v>
      </c>
      <c r="P520" s="48" t="s">
        <v>14</v>
      </c>
      <c r="Q520" s="58" t="s">
        <v>14</v>
      </c>
    </row>
    <row r="521" spans="2:17" ht="45" customHeight="1">
      <c r="B521" s="69">
        <v>5</v>
      </c>
      <c r="C521" s="689" t="s">
        <v>4825</v>
      </c>
      <c r="D521" s="689" t="s">
        <v>4826</v>
      </c>
      <c r="E521" s="691" t="s">
        <v>2389</v>
      </c>
      <c r="F521" s="600"/>
      <c r="G521" s="354"/>
      <c r="H521" s="355"/>
      <c r="I521" s="822"/>
      <c r="J521" s="354"/>
      <c r="K521" s="354"/>
      <c r="L521" s="689"/>
      <c r="M521" s="354"/>
      <c r="N521" s="354"/>
      <c r="O521" s="354"/>
      <c r="P521" s="354"/>
      <c r="Q521" s="823"/>
    </row>
    <row r="522" spans="2:17" ht="71.099999999999994" customHeight="1">
      <c r="B522" s="6">
        <v>6</v>
      </c>
      <c r="C522" s="689" t="s">
        <v>4823</v>
      </c>
      <c r="D522" s="689" t="s">
        <v>4824</v>
      </c>
      <c r="E522" s="691" t="s">
        <v>2389</v>
      </c>
      <c r="F522" s="600"/>
      <c r="G522" s="354"/>
      <c r="H522" s="355"/>
      <c r="I522" s="822"/>
      <c r="J522" s="354"/>
      <c r="K522" s="354"/>
      <c r="L522" s="689"/>
      <c r="M522" s="354"/>
      <c r="N522" s="354"/>
      <c r="O522" s="354"/>
      <c r="P522" s="354"/>
      <c r="Q522" s="823"/>
    </row>
    <row r="523" spans="2:17" ht="15" customHeight="1">
      <c r="B523" s="1255"/>
      <c r="C523" s="1256"/>
      <c r="D523" s="1256"/>
      <c r="E523" s="1257"/>
      <c r="F523" s="1266" t="s">
        <v>823</v>
      </c>
      <c r="G523" s="1266"/>
      <c r="H523" s="43">
        <f>SUM(H517:H522)</f>
        <v>7875330</v>
      </c>
      <c r="I523" s="1254"/>
      <c r="J523" s="1254"/>
      <c r="K523" s="1254"/>
      <c r="L523" s="1254"/>
      <c r="M523" s="1254"/>
      <c r="N523" s="1254"/>
      <c r="O523" s="1254"/>
      <c r="P523" s="1254"/>
      <c r="Q523" s="1254"/>
    </row>
    <row r="524" spans="2:17" ht="15.95" customHeight="1">
      <c r="B524" s="1262" t="s">
        <v>767</v>
      </c>
      <c r="C524" s="1262"/>
      <c r="D524" s="1262"/>
      <c r="E524" s="1262"/>
      <c r="F524" s="1262"/>
      <c r="G524" s="1262"/>
      <c r="H524" s="1262"/>
      <c r="I524" s="1262"/>
      <c r="J524" s="1262"/>
      <c r="K524" s="1262"/>
      <c r="L524" s="1262"/>
      <c r="M524" s="1262"/>
      <c r="N524" s="1262"/>
      <c r="O524" s="1262"/>
      <c r="P524" s="1262"/>
      <c r="Q524" s="70"/>
    </row>
    <row r="525" spans="2:17" ht="30" customHeight="1">
      <c r="B525" s="107">
        <v>1</v>
      </c>
      <c r="C525" s="139" t="s">
        <v>2740</v>
      </c>
      <c r="D525" s="168" t="s">
        <v>1896</v>
      </c>
      <c r="E525" s="155" t="s">
        <v>2741</v>
      </c>
      <c r="F525" s="155" t="s">
        <v>19</v>
      </c>
      <c r="G525" s="155">
        <v>2015</v>
      </c>
      <c r="H525" s="157">
        <v>8250</v>
      </c>
      <c r="I525" s="169">
        <v>24</v>
      </c>
      <c r="J525" s="138" t="s">
        <v>14</v>
      </c>
      <c r="K525" s="138" t="s">
        <v>14</v>
      </c>
      <c r="L525" s="138" t="s">
        <v>14</v>
      </c>
      <c r="M525" s="138" t="s">
        <v>14</v>
      </c>
      <c r="N525" s="138" t="s">
        <v>14</v>
      </c>
      <c r="O525" s="138" t="s">
        <v>14</v>
      </c>
      <c r="P525" s="138" t="s">
        <v>2742</v>
      </c>
      <c r="Q525" s="58" t="s">
        <v>14</v>
      </c>
    </row>
    <row r="526" spans="2:17" ht="15" customHeight="1">
      <c r="B526" s="162"/>
      <c r="C526" s="163"/>
      <c r="D526" s="163"/>
      <c r="E526" s="164"/>
      <c r="F526" s="165"/>
      <c r="G526" s="165"/>
      <c r="H526" s="166">
        <f>SUM(H525)</f>
        <v>8250</v>
      </c>
      <c r="I526" s="167"/>
      <c r="J526" s="167"/>
      <c r="K526" s="167"/>
      <c r="L526" s="167"/>
      <c r="M526" s="167"/>
      <c r="N526" s="167"/>
      <c r="O526" s="167"/>
      <c r="P526" s="167"/>
      <c r="Q526" s="167"/>
    </row>
    <row r="527" spans="2:17" ht="15.95" customHeight="1">
      <c r="B527" s="1262" t="s">
        <v>1836</v>
      </c>
      <c r="C527" s="1262"/>
      <c r="D527" s="1262"/>
      <c r="E527" s="1262"/>
      <c r="F527" s="1262"/>
      <c r="G527" s="1262"/>
      <c r="H527" s="1262"/>
      <c r="I527" s="1262"/>
      <c r="J527" s="1262"/>
      <c r="K527" s="1262"/>
      <c r="L527" s="1262"/>
      <c r="M527" s="1262"/>
      <c r="N527" s="1262"/>
      <c r="O527" s="1262"/>
      <c r="P527" s="1262"/>
      <c r="Q527" s="80"/>
    </row>
    <row r="528" spans="2:17" ht="45" customHeight="1">
      <c r="B528" s="6">
        <v>1</v>
      </c>
      <c r="C528" s="1339" t="s">
        <v>1837</v>
      </c>
      <c r="D528" s="122" t="s">
        <v>1839</v>
      </c>
      <c r="E528" s="67" t="s">
        <v>1840</v>
      </c>
      <c r="F528" s="67" t="s">
        <v>19</v>
      </c>
      <c r="G528" s="67">
        <v>1983</v>
      </c>
      <c r="H528" s="199">
        <v>2355600</v>
      </c>
      <c r="I528" s="21">
        <v>906</v>
      </c>
      <c r="J528" s="5">
        <v>2</v>
      </c>
      <c r="K528" s="5" t="s">
        <v>51</v>
      </c>
      <c r="L528" s="5" t="s">
        <v>19</v>
      </c>
      <c r="M528" s="67" t="s">
        <v>758</v>
      </c>
      <c r="N528" s="5" t="s">
        <v>74</v>
      </c>
      <c r="O528" s="5" t="s">
        <v>48</v>
      </c>
      <c r="P528" s="67" t="s">
        <v>1841</v>
      </c>
      <c r="Q528" s="72" t="s">
        <v>1842</v>
      </c>
    </row>
    <row r="529" spans="2:17" ht="30" customHeight="1">
      <c r="B529" s="6">
        <v>2</v>
      </c>
      <c r="C529" s="1340"/>
      <c r="D529" s="122" t="s">
        <v>1843</v>
      </c>
      <c r="E529" s="67" t="s">
        <v>1844</v>
      </c>
      <c r="F529" s="67" t="s">
        <v>19</v>
      </c>
      <c r="G529" s="67">
        <v>1983</v>
      </c>
      <c r="H529" s="93" t="s">
        <v>14</v>
      </c>
      <c r="I529" s="21">
        <v>1742</v>
      </c>
      <c r="J529" s="62" t="s">
        <v>14</v>
      </c>
      <c r="K529" s="62" t="s">
        <v>14</v>
      </c>
      <c r="L529" s="62" t="s">
        <v>14</v>
      </c>
      <c r="M529" s="62" t="s">
        <v>14</v>
      </c>
      <c r="N529" s="5" t="s">
        <v>1845</v>
      </c>
      <c r="O529" s="68" t="s">
        <v>14</v>
      </c>
      <c r="P529" s="68" t="s">
        <v>14</v>
      </c>
      <c r="Q529" s="81" t="s">
        <v>14</v>
      </c>
    </row>
    <row r="530" spans="2:17" ht="15.95" customHeight="1">
      <c r="B530" s="6">
        <v>3</v>
      </c>
      <c r="C530" s="1340"/>
      <c r="D530" s="122" t="s">
        <v>1846</v>
      </c>
      <c r="E530" s="67" t="s">
        <v>384</v>
      </c>
      <c r="F530" s="67" t="s">
        <v>19</v>
      </c>
      <c r="G530" s="67">
        <v>1983</v>
      </c>
      <c r="H530" s="93" t="s">
        <v>14</v>
      </c>
      <c r="I530" s="21" t="s">
        <v>1986</v>
      </c>
      <c r="J530" s="62" t="s">
        <v>14</v>
      </c>
      <c r="K530" s="62" t="s">
        <v>14</v>
      </c>
      <c r="L530" s="62" t="s">
        <v>14</v>
      </c>
      <c r="M530" s="62" t="s">
        <v>14</v>
      </c>
      <c r="N530" s="67" t="s">
        <v>1847</v>
      </c>
      <c r="O530" s="68" t="s">
        <v>14</v>
      </c>
      <c r="P530" s="68" t="s">
        <v>14</v>
      </c>
      <c r="Q530" s="81" t="s">
        <v>14</v>
      </c>
    </row>
    <row r="531" spans="2:17" ht="30" customHeight="1">
      <c r="B531" s="6">
        <v>4</v>
      </c>
      <c r="C531" s="1340"/>
      <c r="D531" s="122" t="s">
        <v>1848</v>
      </c>
      <c r="E531" s="67" t="s">
        <v>1849</v>
      </c>
      <c r="F531" s="67" t="s">
        <v>19</v>
      </c>
      <c r="G531" s="67">
        <v>1983</v>
      </c>
      <c r="H531" s="93" t="s">
        <v>14</v>
      </c>
      <c r="I531" s="21" t="s">
        <v>1987</v>
      </c>
      <c r="J531" s="62" t="s">
        <v>14</v>
      </c>
      <c r="K531" s="62" t="s">
        <v>14</v>
      </c>
      <c r="L531" s="62" t="s">
        <v>14</v>
      </c>
      <c r="M531" s="62" t="s">
        <v>14</v>
      </c>
      <c r="N531" s="5" t="s">
        <v>1850</v>
      </c>
      <c r="O531" s="68" t="s">
        <v>14</v>
      </c>
      <c r="P531" s="68" t="s">
        <v>14</v>
      </c>
      <c r="Q531" s="81" t="s">
        <v>14</v>
      </c>
    </row>
    <row r="532" spans="2:17" ht="30" customHeight="1">
      <c r="B532" s="6">
        <v>5</v>
      </c>
      <c r="C532" s="1340"/>
      <c r="D532" s="122" t="s">
        <v>918</v>
      </c>
      <c r="E532" s="67" t="s">
        <v>2441</v>
      </c>
      <c r="F532" s="67" t="s">
        <v>19</v>
      </c>
      <c r="G532" s="67">
        <v>1983</v>
      </c>
      <c r="H532" s="93" t="s">
        <v>14</v>
      </c>
      <c r="I532" s="21">
        <v>7</v>
      </c>
      <c r="J532" s="62" t="s">
        <v>14</v>
      </c>
      <c r="K532" s="62" t="s">
        <v>14</v>
      </c>
      <c r="L532" s="62" t="s">
        <v>14</v>
      </c>
      <c r="M532" s="62" t="s">
        <v>14</v>
      </c>
      <c r="N532" s="5" t="s">
        <v>47</v>
      </c>
      <c r="O532" s="68" t="s">
        <v>14</v>
      </c>
      <c r="P532" s="5" t="s">
        <v>1851</v>
      </c>
      <c r="Q532" s="81" t="s">
        <v>14</v>
      </c>
    </row>
    <row r="533" spans="2:17" ht="15" customHeight="1">
      <c r="B533" s="6">
        <v>6</v>
      </c>
      <c r="C533" s="1341"/>
      <c r="D533" s="354" t="s">
        <v>3828</v>
      </c>
      <c r="E533" s="354"/>
      <c r="F533" s="354"/>
      <c r="G533" s="354"/>
      <c r="H533" s="824">
        <v>18377.740000000002</v>
      </c>
      <c r="I533" s="359" t="s">
        <v>3829</v>
      </c>
      <c r="J533" s="345"/>
      <c r="K533" s="345"/>
      <c r="L533" s="345"/>
      <c r="M533" s="345"/>
      <c r="N533" s="356"/>
      <c r="O533" s="560"/>
      <c r="P533" s="356"/>
      <c r="Q533" s="561"/>
    </row>
    <row r="534" spans="2:17" ht="15" customHeight="1">
      <c r="B534" s="63"/>
      <c r="C534" s="64"/>
      <c r="D534" s="121"/>
      <c r="E534" s="65"/>
      <c r="F534" s="1266" t="s">
        <v>823</v>
      </c>
      <c r="G534" s="1266"/>
      <c r="H534" s="43">
        <f>SUM(H528:H533)</f>
        <v>2373977.7400000002</v>
      </c>
      <c r="I534" s="106"/>
      <c r="J534" s="66"/>
      <c r="K534" s="66"/>
      <c r="L534" s="66"/>
      <c r="M534" s="66"/>
      <c r="N534" s="66"/>
      <c r="O534" s="66"/>
      <c r="P534" s="66"/>
      <c r="Q534" s="82"/>
    </row>
    <row r="535" spans="2:17" ht="15.95" customHeight="1">
      <c r="B535" s="1262" t="s">
        <v>1852</v>
      </c>
      <c r="C535" s="1262"/>
      <c r="D535" s="1262"/>
      <c r="E535" s="1262"/>
      <c r="F535" s="1262"/>
      <c r="G535" s="1262"/>
      <c r="H535" s="1262"/>
      <c r="I535" s="1262"/>
      <c r="J535" s="1262"/>
      <c r="K535" s="1262"/>
      <c r="L535" s="1262"/>
      <c r="M535" s="1262"/>
      <c r="N535" s="1262"/>
      <c r="O535" s="1262"/>
      <c r="P535" s="1262"/>
      <c r="Q535" s="80"/>
    </row>
    <row r="536" spans="2:17" ht="107.1" customHeight="1">
      <c r="B536" s="568">
        <v>1</v>
      </c>
      <c r="C536" s="1261" t="s">
        <v>1856</v>
      </c>
      <c r="D536" s="134" t="s">
        <v>2162</v>
      </c>
      <c r="E536" s="253" t="s">
        <v>701</v>
      </c>
      <c r="F536" s="177" t="s">
        <v>19</v>
      </c>
      <c r="G536" s="1261" t="s">
        <v>1927</v>
      </c>
      <c r="H536" s="251">
        <v>9217000</v>
      </c>
      <c r="I536" s="22">
        <v>3545</v>
      </c>
      <c r="J536" s="117">
        <v>4</v>
      </c>
      <c r="K536" s="113" t="s">
        <v>19</v>
      </c>
      <c r="L536" s="113" t="s">
        <v>19</v>
      </c>
      <c r="M536" s="113" t="s">
        <v>51</v>
      </c>
      <c r="N536" s="113" t="s">
        <v>1862</v>
      </c>
      <c r="O536" s="113" t="s">
        <v>1863</v>
      </c>
      <c r="P536" s="113" t="s">
        <v>1864</v>
      </c>
      <c r="Q536" s="1269" t="s">
        <v>2307</v>
      </c>
    </row>
    <row r="537" spans="2:17" ht="15" customHeight="1">
      <c r="B537" s="568">
        <v>2</v>
      </c>
      <c r="C537" s="1261"/>
      <c r="D537" s="134" t="s">
        <v>1857</v>
      </c>
      <c r="E537" s="134" t="s">
        <v>921</v>
      </c>
      <c r="F537" s="177" t="s">
        <v>19</v>
      </c>
      <c r="G537" s="1261"/>
      <c r="H537" s="251">
        <v>143172</v>
      </c>
      <c r="I537" s="22">
        <v>443</v>
      </c>
      <c r="J537" s="117" t="s">
        <v>14</v>
      </c>
      <c r="K537" s="113" t="s">
        <v>14</v>
      </c>
      <c r="L537" s="113" t="s">
        <v>14</v>
      </c>
      <c r="M537" s="113" t="s">
        <v>14</v>
      </c>
      <c r="N537" s="113" t="s">
        <v>14</v>
      </c>
      <c r="O537" s="113" t="s">
        <v>14</v>
      </c>
      <c r="P537" s="113" t="s">
        <v>14</v>
      </c>
      <c r="Q537" s="1270"/>
    </row>
    <row r="538" spans="2:17" ht="15" customHeight="1">
      <c r="B538" s="568">
        <v>3</v>
      </c>
      <c r="C538" s="1261"/>
      <c r="D538" s="134" t="s">
        <v>2306</v>
      </c>
      <c r="E538" s="134" t="s">
        <v>921</v>
      </c>
      <c r="F538" s="177" t="s">
        <v>19</v>
      </c>
      <c r="G538" s="1261"/>
      <c r="H538" s="251">
        <v>410364.23</v>
      </c>
      <c r="I538" s="21">
        <v>968</v>
      </c>
      <c r="J538" s="5" t="s">
        <v>14</v>
      </c>
      <c r="K538" s="5" t="s">
        <v>14</v>
      </c>
      <c r="L538" s="5" t="s">
        <v>14</v>
      </c>
      <c r="M538" s="5" t="s">
        <v>14</v>
      </c>
      <c r="N538" s="113" t="s">
        <v>14</v>
      </c>
      <c r="O538" s="113" t="s">
        <v>14</v>
      </c>
      <c r="P538" s="113" t="s">
        <v>14</v>
      </c>
      <c r="Q538" s="1270"/>
    </row>
    <row r="539" spans="2:17" ht="60.95" customHeight="1">
      <c r="B539" s="568">
        <v>4</v>
      </c>
      <c r="C539" s="1261"/>
      <c r="D539" s="134" t="s">
        <v>1858</v>
      </c>
      <c r="E539" s="253" t="s">
        <v>424</v>
      </c>
      <c r="F539" s="177" t="s">
        <v>19</v>
      </c>
      <c r="G539" s="1261"/>
      <c r="H539" s="251">
        <v>586100</v>
      </c>
      <c r="I539" s="21">
        <v>293.05</v>
      </c>
      <c r="J539" s="5">
        <v>1</v>
      </c>
      <c r="K539" s="113" t="s">
        <v>51</v>
      </c>
      <c r="L539" s="5" t="s">
        <v>51</v>
      </c>
      <c r="M539" s="113" t="s">
        <v>51</v>
      </c>
      <c r="N539" s="113" t="s">
        <v>1861</v>
      </c>
      <c r="O539" s="113" t="s">
        <v>14</v>
      </c>
      <c r="P539" s="113" t="s">
        <v>14</v>
      </c>
      <c r="Q539" s="1270"/>
    </row>
    <row r="540" spans="2:17" ht="108" customHeight="1">
      <c r="B540" s="568">
        <v>5</v>
      </c>
      <c r="C540" s="1261"/>
      <c r="D540" s="134" t="s">
        <v>1859</v>
      </c>
      <c r="E540" s="253" t="s">
        <v>1860</v>
      </c>
      <c r="F540" s="177" t="s">
        <v>19</v>
      </c>
      <c r="G540" s="1261"/>
      <c r="H540" s="251">
        <v>279519.15000000002</v>
      </c>
      <c r="I540" s="21" t="s">
        <v>14</v>
      </c>
      <c r="J540" s="5">
        <v>4</v>
      </c>
      <c r="K540" s="5" t="s">
        <v>14</v>
      </c>
      <c r="L540" s="5" t="s">
        <v>14</v>
      </c>
      <c r="M540" s="5" t="s">
        <v>14</v>
      </c>
      <c r="N540" s="113" t="s">
        <v>1862</v>
      </c>
      <c r="O540" s="113" t="s">
        <v>1863</v>
      </c>
      <c r="P540" s="113" t="s">
        <v>1864</v>
      </c>
      <c r="Q540" s="1271"/>
    </row>
    <row r="541" spans="2:17" ht="15" customHeight="1">
      <c r="B541" s="568"/>
      <c r="C541" s="1261"/>
      <c r="D541" s="134" t="s">
        <v>3801</v>
      </c>
      <c r="E541" s="253"/>
      <c r="F541" s="177"/>
      <c r="G541" s="253">
        <v>2020</v>
      </c>
      <c r="H541" s="251">
        <v>147477</v>
      </c>
      <c r="I541" s="359"/>
      <c r="J541" s="356"/>
      <c r="K541" s="356"/>
      <c r="L541" s="356"/>
      <c r="M541" s="356"/>
      <c r="N541" s="354"/>
      <c r="O541" s="354"/>
      <c r="P541" s="354"/>
      <c r="Q541" s="376"/>
    </row>
    <row r="542" spans="2:17" ht="15" customHeight="1">
      <c r="B542" s="1255"/>
      <c r="C542" s="1256"/>
      <c r="D542" s="1256"/>
      <c r="E542" s="1257"/>
      <c r="F542" s="1266" t="s">
        <v>823</v>
      </c>
      <c r="G542" s="1266"/>
      <c r="H542" s="43">
        <f>SUM(H536:H541)</f>
        <v>10783632.380000001</v>
      </c>
      <c r="I542" s="106"/>
      <c r="J542" s="111"/>
      <c r="K542" s="111"/>
      <c r="L542" s="111"/>
      <c r="M542" s="111"/>
      <c r="N542" s="111"/>
      <c r="O542" s="111"/>
      <c r="P542" s="111"/>
      <c r="Q542" s="82"/>
    </row>
    <row r="543" spans="2:17" ht="15" customHeight="1">
      <c r="D543"/>
      <c r="H543"/>
      <c r="I543"/>
      <c r="P543"/>
      <c r="Q543"/>
    </row>
    <row r="544" spans="2:17" ht="15" customHeight="1">
      <c r="B544" s="1330"/>
      <c r="C544" s="1331"/>
      <c r="D544" s="1331"/>
      <c r="E544" s="1332"/>
      <c r="F544" s="1333" t="s">
        <v>1072</v>
      </c>
      <c r="G544" s="1333"/>
      <c r="H544" s="36">
        <f>SUM(H15,H20,H33,H38,H42,H74,H79,H82,H86,H89,H93,H96,H100,H103,H107,H114,H117,H120,H126,H132,H137,H140,H145,H150,H155,H160,H164,H171,H183,H192,H199,H205,H211,H214,H221,H229,H232,H235,H435,H486,H493,H500,H505,H510,H515,H523,H526,H534,H542)</f>
        <v>400537244.97999996</v>
      </c>
      <c r="I544" s="1334"/>
      <c r="J544" s="1334"/>
      <c r="K544" s="1334"/>
      <c r="L544" s="1334"/>
      <c r="M544" s="1334"/>
      <c r="N544" s="1334"/>
      <c r="O544" s="1334"/>
      <c r="P544" s="1334"/>
      <c r="Q544" s="1334"/>
    </row>
    <row r="545" spans="2:17" ht="15" customHeight="1">
      <c r="B545" s="1330"/>
      <c r="C545" s="1331"/>
      <c r="D545" s="1331"/>
      <c r="E545" s="1332"/>
      <c r="F545" s="1333" t="s">
        <v>3813</v>
      </c>
      <c r="G545" s="1333"/>
      <c r="H545" s="36">
        <f>SUM(H482)</f>
        <v>67294283.599999994</v>
      </c>
      <c r="I545" s="1334"/>
      <c r="J545" s="1334"/>
      <c r="K545" s="1334"/>
      <c r="L545" s="1334"/>
      <c r="M545" s="1334"/>
      <c r="N545" s="1334"/>
      <c r="O545" s="1334"/>
      <c r="P545" s="1334"/>
      <c r="Q545" s="1334"/>
    </row>
    <row r="546" spans="2:17" ht="15" customHeight="1">
      <c r="D546"/>
      <c r="I546"/>
      <c r="P546"/>
      <c r="Q546"/>
    </row>
    <row r="547" spans="2:17" ht="15" customHeight="1">
      <c r="B547" s="1335" t="s">
        <v>3291</v>
      </c>
      <c r="C547" s="1336"/>
      <c r="D547" s="1336"/>
      <c r="E547" s="1336"/>
      <c r="F547" s="1336"/>
      <c r="G547" s="1336"/>
      <c r="H547" s="1336"/>
      <c r="I547" s="1336"/>
      <c r="J547" s="1336"/>
      <c r="K547" s="1336"/>
      <c r="L547" s="1336"/>
      <c r="M547" s="1336"/>
      <c r="N547" s="1336"/>
      <c r="O547" s="1336"/>
      <c r="P547" s="1336"/>
      <c r="Q547" s="302"/>
    </row>
    <row r="548" spans="2:17" ht="25.5">
      <c r="B548" s="303">
        <v>1</v>
      </c>
      <c r="C548" s="1326" t="s">
        <v>3723</v>
      </c>
      <c r="D548" s="304" t="s">
        <v>3724</v>
      </c>
      <c r="E548" s="278" t="s">
        <v>3725</v>
      </c>
      <c r="F548" s="259" t="s">
        <v>19</v>
      </c>
      <c r="G548" s="278" t="s">
        <v>3726</v>
      </c>
      <c r="H548" s="1328">
        <v>25116000</v>
      </c>
      <c r="I548" s="305">
        <v>3300</v>
      </c>
      <c r="J548" s="306">
        <v>2</v>
      </c>
      <c r="K548" s="306" t="s">
        <v>51</v>
      </c>
      <c r="L548" s="307" t="s">
        <v>19</v>
      </c>
      <c r="M548" s="306" t="s">
        <v>51</v>
      </c>
      <c r="N548" s="1337" t="s">
        <v>3727</v>
      </c>
      <c r="O548" s="1291" t="s">
        <v>3728</v>
      </c>
      <c r="P548" s="136" t="s">
        <v>3729</v>
      </c>
      <c r="Q548" s="308" t="s">
        <v>3730</v>
      </c>
    </row>
    <row r="549" spans="2:17" ht="25.5">
      <c r="B549" s="303">
        <v>2</v>
      </c>
      <c r="C549" s="1327"/>
      <c r="D549" s="304" t="s">
        <v>3731</v>
      </c>
      <c r="E549" s="278" t="s">
        <v>3725</v>
      </c>
      <c r="F549" s="259" t="s">
        <v>19</v>
      </c>
      <c r="G549" s="278" t="s">
        <v>3726</v>
      </c>
      <c r="H549" s="1329"/>
      <c r="I549" s="305">
        <v>6360</v>
      </c>
      <c r="J549" s="306">
        <v>3</v>
      </c>
      <c r="K549" s="306" t="s">
        <v>51</v>
      </c>
      <c r="L549" s="307" t="s">
        <v>19</v>
      </c>
      <c r="M549" s="306" t="s">
        <v>3732</v>
      </c>
      <c r="N549" s="1338"/>
      <c r="O549" s="1291"/>
      <c r="P549" s="278" t="s">
        <v>3729</v>
      </c>
      <c r="Q549" s="309" t="s">
        <v>3733</v>
      </c>
    </row>
    <row r="550" spans="2:17" ht="38.25">
      <c r="B550" s="303">
        <v>3</v>
      </c>
      <c r="C550" s="1327"/>
      <c r="D550" s="306" t="s">
        <v>3734</v>
      </c>
      <c r="E550" s="278" t="s">
        <v>3735</v>
      </c>
      <c r="F550" s="259" t="s">
        <v>19</v>
      </c>
      <c r="G550" s="278">
        <v>2013</v>
      </c>
      <c r="H550" s="310">
        <v>235070.52</v>
      </c>
      <c r="I550" s="311">
        <v>15.2</v>
      </c>
      <c r="J550" s="307">
        <v>1</v>
      </c>
      <c r="K550" s="306" t="s">
        <v>51</v>
      </c>
      <c r="L550" s="307" t="s">
        <v>19</v>
      </c>
      <c r="M550" s="307" t="s">
        <v>51</v>
      </c>
      <c r="N550" s="304" t="s">
        <v>3736</v>
      </c>
      <c r="O550" s="278" t="s">
        <v>3736</v>
      </c>
      <c r="P550" s="278" t="s">
        <v>3736</v>
      </c>
      <c r="Q550" s="312" t="s">
        <v>14</v>
      </c>
    </row>
    <row r="551" spans="2:17">
      <c r="B551" s="1323"/>
      <c r="C551" s="1323"/>
      <c r="D551" s="1323"/>
      <c r="E551" s="1323"/>
      <c r="F551" s="1323" t="s">
        <v>823</v>
      </c>
      <c r="G551" s="1323"/>
      <c r="H551" s="313">
        <f>SUM(H548:H550)</f>
        <v>25351070.52</v>
      </c>
      <c r="I551" s="1324"/>
      <c r="J551" s="1324"/>
      <c r="K551" s="1324"/>
      <c r="L551" s="1324"/>
      <c r="M551" s="1324"/>
      <c r="N551" s="1324"/>
      <c r="O551" s="1324"/>
      <c r="P551" s="1324"/>
      <c r="Q551" s="1324"/>
    </row>
    <row r="553" spans="2:17">
      <c r="B553" s="1258" t="s">
        <v>5368</v>
      </c>
      <c r="C553" s="1258"/>
      <c r="D553" s="1258"/>
      <c r="E553" s="1258"/>
      <c r="F553" s="1258"/>
      <c r="G553" s="1258"/>
      <c r="H553" s="1258"/>
      <c r="I553" s="1258"/>
      <c r="J553" s="1258"/>
      <c r="K553" s="1258"/>
      <c r="L553" s="1258"/>
      <c r="M553" s="1258"/>
      <c r="N553" s="1258"/>
      <c r="O553" s="1258"/>
      <c r="P553" s="1258"/>
    </row>
    <row r="554" spans="2:17">
      <c r="B554" s="1259" t="s">
        <v>1027</v>
      </c>
      <c r="C554" s="1259"/>
      <c r="D554" s="1259"/>
      <c r="E554" s="1259"/>
      <c r="F554" s="1259"/>
      <c r="G554" s="1259"/>
      <c r="H554" s="1259"/>
      <c r="I554" s="1259"/>
      <c r="J554" s="1259"/>
      <c r="K554" s="1259"/>
      <c r="L554" s="1259"/>
      <c r="M554" s="1259"/>
      <c r="N554" s="1259"/>
      <c r="O554" s="1259"/>
      <c r="P554" s="1259"/>
      <c r="Q554" s="940"/>
    </row>
    <row r="555" spans="2:17" ht="25.5">
      <c r="B555" s="941">
        <v>1</v>
      </c>
      <c r="C555" s="1260" t="s">
        <v>913</v>
      </c>
      <c r="D555" s="942" t="s">
        <v>5370</v>
      </c>
      <c r="E555" s="943" t="s">
        <v>482</v>
      </c>
      <c r="F555" s="939" t="s">
        <v>19</v>
      </c>
      <c r="G555" s="939" t="s">
        <v>14</v>
      </c>
      <c r="H555" s="944">
        <v>2069600</v>
      </c>
      <c r="I555" s="942">
        <v>796</v>
      </c>
      <c r="J555" s="939">
        <v>2</v>
      </c>
      <c r="K555" s="939" t="s">
        <v>51</v>
      </c>
      <c r="L555" s="939" t="s">
        <v>19</v>
      </c>
      <c r="M555" s="939" t="s">
        <v>51</v>
      </c>
      <c r="N555" s="943" t="s">
        <v>5371</v>
      </c>
      <c r="O555" s="939" t="s">
        <v>542</v>
      </c>
      <c r="P555" s="943" t="s">
        <v>5372</v>
      </c>
      <c r="Q555" s="936" t="s">
        <v>5373</v>
      </c>
    </row>
    <row r="556" spans="2:17" ht="25.5">
      <c r="B556" s="941">
        <v>3</v>
      </c>
      <c r="C556" s="1260"/>
      <c r="D556" s="942" t="s">
        <v>916</v>
      </c>
      <c r="E556" s="939" t="s">
        <v>880</v>
      </c>
      <c r="F556" s="939" t="s">
        <v>19</v>
      </c>
      <c r="G556" s="939" t="s">
        <v>14</v>
      </c>
      <c r="H556" s="944">
        <v>797706</v>
      </c>
      <c r="I556" s="945">
        <v>306.81</v>
      </c>
      <c r="J556" s="939" t="s">
        <v>14</v>
      </c>
      <c r="K556" s="939" t="s">
        <v>51</v>
      </c>
      <c r="L556" s="939" t="s">
        <v>51</v>
      </c>
      <c r="M556" s="939" t="s">
        <v>51</v>
      </c>
      <c r="N556" s="943" t="s">
        <v>5371</v>
      </c>
      <c r="O556" s="939" t="s">
        <v>542</v>
      </c>
      <c r="P556" s="943" t="s">
        <v>5372</v>
      </c>
      <c r="Q556" s="936" t="s">
        <v>5374</v>
      </c>
    </row>
    <row r="557" spans="2:17">
      <c r="B557" s="941">
        <v>4</v>
      </c>
      <c r="C557" s="1260"/>
      <c r="D557" s="942" t="s">
        <v>5375</v>
      </c>
      <c r="E557" s="939" t="s">
        <v>5376</v>
      </c>
      <c r="F557" s="939" t="s">
        <v>19</v>
      </c>
      <c r="G557" s="939" t="s">
        <v>14</v>
      </c>
      <c r="H557" s="946">
        <v>13977.94</v>
      </c>
      <c r="I557" s="945">
        <v>138</v>
      </c>
      <c r="J557" s="939" t="s">
        <v>14</v>
      </c>
      <c r="K557" s="939" t="s">
        <v>51</v>
      </c>
      <c r="L557" s="939" t="s">
        <v>51</v>
      </c>
      <c r="M557" s="939" t="s">
        <v>51</v>
      </c>
      <c r="N557" s="945" t="s">
        <v>5377</v>
      </c>
      <c r="O557" s="939" t="s">
        <v>14</v>
      </c>
      <c r="P557" s="942" t="s">
        <v>5378</v>
      </c>
      <c r="Q557" s="947" t="s">
        <v>14</v>
      </c>
    </row>
    <row r="558" spans="2:17">
      <c r="B558" s="941">
        <v>5</v>
      </c>
      <c r="C558" s="1260"/>
      <c r="D558" s="942" t="s">
        <v>5375</v>
      </c>
      <c r="E558" s="939" t="s">
        <v>5376</v>
      </c>
      <c r="F558" s="939" t="s">
        <v>19</v>
      </c>
      <c r="G558" s="939" t="s">
        <v>14</v>
      </c>
      <c r="H558" s="946">
        <v>10939.26</v>
      </c>
      <c r="I558" s="945">
        <v>108</v>
      </c>
      <c r="J558" s="939" t="s">
        <v>14</v>
      </c>
      <c r="K558" s="939" t="s">
        <v>51</v>
      </c>
      <c r="L558" s="939" t="s">
        <v>51</v>
      </c>
      <c r="M558" s="939" t="s">
        <v>51</v>
      </c>
      <c r="N558" s="942" t="s">
        <v>5377</v>
      </c>
      <c r="O558" s="939" t="s">
        <v>14</v>
      </c>
      <c r="P558" s="942" t="s">
        <v>5379</v>
      </c>
      <c r="Q558" s="947" t="s">
        <v>14</v>
      </c>
    </row>
    <row r="559" spans="2:17">
      <c r="B559" s="948">
        <v>6</v>
      </c>
      <c r="C559" s="1260"/>
      <c r="D559" s="937" t="s">
        <v>5380</v>
      </c>
      <c r="E559" s="939" t="s">
        <v>5381</v>
      </c>
      <c r="F559" s="939" t="s">
        <v>19</v>
      </c>
      <c r="G559" s="939" t="s">
        <v>14</v>
      </c>
      <c r="H559" s="949">
        <v>27227.18</v>
      </c>
      <c r="I559" s="938">
        <v>4000</v>
      </c>
      <c r="J559" s="939" t="s">
        <v>14</v>
      </c>
      <c r="K559" s="939" t="s">
        <v>14</v>
      </c>
      <c r="L559" s="939" t="s">
        <v>14</v>
      </c>
      <c r="M559" s="939" t="s">
        <v>14</v>
      </c>
      <c r="N559" s="938" t="s">
        <v>5382</v>
      </c>
      <c r="O559" s="939" t="s">
        <v>14</v>
      </c>
      <c r="P559" s="943" t="s">
        <v>14</v>
      </c>
      <c r="Q559" s="947" t="s">
        <v>14</v>
      </c>
    </row>
    <row r="560" spans="2:17">
      <c r="B560" s="941">
        <v>7</v>
      </c>
      <c r="C560" s="1260"/>
      <c r="D560" s="937" t="s">
        <v>5383</v>
      </c>
      <c r="E560" s="939" t="s">
        <v>924</v>
      </c>
      <c r="F560" s="939" t="s">
        <v>19</v>
      </c>
      <c r="G560" s="939" t="s">
        <v>14</v>
      </c>
      <c r="H560" s="949">
        <v>8092.1</v>
      </c>
      <c r="I560" s="938">
        <v>356</v>
      </c>
      <c r="J560" s="939" t="s">
        <v>14</v>
      </c>
      <c r="K560" s="939" t="s">
        <v>14</v>
      </c>
      <c r="L560" s="939" t="s">
        <v>14</v>
      </c>
      <c r="M560" s="939" t="s">
        <v>14</v>
      </c>
      <c r="N560" s="938" t="s">
        <v>5384</v>
      </c>
      <c r="O560" s="939" t="s">
        <v>14</v>
      </c>
      <c r="P560" s="943" t="s">
        <v>14</v>
      </c>
      <c r="Q560" s="947" t="s">
        <v>14</v>
      </c>
    </row>
    <row r="561" spans="2:17">
      <c r="B561" s="1247"/>
      <c r="C561" s="1248"/>
      <c r="D561" s="1248"/>
      <c r="E561" s="1249"/>
      <c r="F561" s="1250" t="s">
        <v>823</v>
      </c>
      <c r="G561" s="1250"/>
      <c r="H561" s="950">
        <f>SUM(H555:H560)</f>
        <v>2927542.48</v>
      </c>
      <c r="I561" s="1251"/>
      <c r="J561" s="1251"/>
      <c r="K561" s="1251"/>
      <c r="L561" s="1251"/>
      <c r="M561" s="1251"/>
      <c r="N561" s="1251"/>
      <c r="O561" s="1251"/>
      <c r="P561" s="1251"/>
      <c r="Q561" s="1251"/>
    </row>
    <row r="562" spans="2:17">
      <c r="B562" s="1245" t="s">
        <v>3738</v>
      </c>
      <c r="C562" s="1245"/>
      <c r="D562" s="1245"/>
      <c r="E562" s="1245"/>
      <c r="F562" s="1245"/>
      <c r="G562" s="1245"/>
      <c r="H562" s="1245"/>
      <c r="I562" s="1245"/>
      <c r="J562" s="1245"/>
      <c r="K562" s="1245"/>
      <c r="L562" s="1245"/>
      <c r="M562" s="1245"/>
      <c r="N562" s="1245"/>
      <c r="O562" s="1245"/>
      <c r="P562" s="1245"/>
      <c r="Q562" s="997"/>
    </row>
    <row r="563" spans="2:17" ht="25.5">
      <c r="B563" s="998">
        <v>1</v>
      </c>
      <c r="C563" s="1246"/>
      <c r="D563" s="996" t="s">
        <v>5432</v>
      </c>
      <c r="E563" s="995" t="s">
        <v>5433</v>
      </c>
      <c r="F563" s="995" t="s">
        <v>19</v>
      </c>
      <c r="G563" s="995">
        <v>1967</v>
      </c>
      <c r="H563" s="954">
        <v>81487.41</v>
      </c>
      <c r="I563" s="995">
        <v>285.39999999999998</v>
      </c>
      <c r="J563" s="995">
        <v>1</v>
      </c>
      <c r="K563" s="999" t="s">
        <v>51</v>
      </c>
      <c r="L563" s="999" t="s">
        <v>51</v>
      </c>
      <c r="M563" s="999" t="s">
        <v>51</v>
      </c>
      <c r="N563" s="990" t="s">
        <v>47</v>
      </c>
      <c r="O563" s="995" t="s">
        <v>5434</v>
      </c>
      <c r="P563" s="995" t="s">
        <v>5435</v>
      </c>
      <c r="Q563" s="993" t="s">
        <v>5436</v>
      </c>
    </row>
    <row r="564" spans="2:17" ht="38.25">
      <c r="B564" s="998">
        <v>2</v>
      </c>
      <c r="C564" s="1246"/>
      <c r="D564" s="996" t="s">
        <v>5437</v>
      </c>
      <c r="E564" s="995" t="s">
        <v>5438</v>
      </c>
      <c r="F564" s="995" t="s">
        <v>19</v>
      </c>
      <c r="G564" s="1000" t="s">
        <v>5439</v>
      </c>
      <c r="H564" s="954">
        <v>153500</v>
      </c>
      <c r="I564" s="995">
        <v>547</v>
      </c>
      <c r="J564" s="995">
        <v>1</v>
      </c>
      <c r="K564" s="999" t="s">
        <v>51</v>
      </c>
      <c r="L564" s="999" t="s">
        <v>19</v>
      </c>
      <c r="M564" s="999" t="s">
        <v>51</v>
      </c>
      <c r="N564" s="990" t="s">
        <v>47</v>
      </c>
      <c r="O564" s="995" t="s">
        <v>561</v>
      </c>
      <c r="P564" s="995" t="s">
        <v>459</v>
      </c>
      <c r="Q564" s="993" t="s">
        <v>5440</v>
      </c>
    </row>
    <row r="565" spans="2:17" ht="38.25">
      <c r="B565" s="998">
        <v>3</v>
      </c>
      <c r="C565" s="1246"/>
      <c r="D565" s="996" t="s">
        <v>5441</v>
      </c>
      <c r="E565" s="995" t="s">
        <v>5442</v>
      </c>
      <c r="F565" s="995" t="s">
        <v>51</v>
      </c>
      <c r="G565" s="995" t="s">
        <v>5443</v>
      </c>
      <c r="H565" s="954">
        <v>63364.06</v>
      </c>
      <c r="I565" s="995">
        <v>100</v>
      </c>
      <c r="J565" s="995">
        <v>6</v>
      </c>
      <c r="K565" s="999" t="s">
        <v>19</v>
      </c>
      <c r="L565" s="999" t="s">
        <v>19</v>
      </c>
      <c r="M565" s="999" t="s">
        <v>51</v>
      </c>
      <c r="N565" s="990" t="s">
        <v>5444</v>
      </c>
      <c r="O565" s="995" t="s">
        <v>561</v>
      </c>
      <c r="P565" s="995" t="s">
        <v>459</v>
      </c>
      <c r="Q565" s="993" t="s">
        <v>5445</v>
      </c>
    </row>
    <row r="566" spans="2:17" ht="38.25">
      <c r="B566" s="998">
        <v>4</v>
      </c>
      <c r="C566" s="1246"/>
      <c r="D566" s="996" t="s">
        <v>5446</v>
      </c>
      <c r="E566" s="995" t="s">
        <v>879</v>
      </c>
      <c r="F566" s="995" t="s">
        <v>19</v>
      </c>
      <c r="G566" s="995">
        <v>2008</v>
      </c>
      <c r="H566" s="954">
        <v>454455.43</v>
      </c>
      <c r="I566" s="1001">
        <v>220.57</v>
      </c>
      <c r="J566" s="995">
        <v>1</v>
      </c>
      <c r="K566" s="999" t="s">
        <v>51</v>
      </c>
      <c r="L566" s="999" t="s">
        <v>19</v>
      </c>
      <c r="M566" s="999" t="s">
        <v>51</v>
      </c>
      <c r="N566" s="990" t="s">
        <v>47</v>
      </c>
      <c r="O566" s="995" t="s">
        <v>542</v>
      </c>
      <c r="P566" s="994" t="s">
        <v>5447</v>
      </c>
      <c r="Q566" s="993" t="s">
        <v>5448</v>
      </c>
    </row>
    <row r="567" spans="2:17" ht="25.5">
      <c r="B567" s="998">
        <v>5</v>
      </c>
      <c r="C567" s="1246"/>
      <c r="D567" s="996" t="s">
        <v>5449</v>
      </c>
      <c r="E567" s="995" t="s">
        <v>5450</v>
      </c>
      <c r="F567" s="995" t="s">
        <v>19</v>
      </c>
      <c r="G567" s="1000">
        <v>2006</v>
      </c>
      <c r="H567" s="954">
        <v>273052.26</v>
      </c>
      <c r="I567" s="995">
        <v>115.36</v>
      </c>
      <c r="J567" s="995">
        <v>1</v>
      </c>
      <c r="K567" s="999" t="s">
        <v>51</v>
      </c>
      <c r="L567" s="999" t="s">
        <v>19</v>
      </c>
      <c r="M567" s="999" t="s">
        <v>51</v>
      </c>
      <c r="N567" s="990" t="s">
        <v>47</v>
      </c>
      <c r="O567" s="995" t="s">
        <v>542</v>
      </c>
      <c r="P567" s="995" t="s">
        <v>5447</v>
      </c>
      <c r="Q567" s="993" t="s">
        <v>5451</v>
      </c>
    </row>
    <row r="568" spans="2:17" ht="76.5">
      <c r="B568" s="998">
        <v>6</v>
      </c>
      <c r="C568" s="1246"/>
      <c r="D568" s="996" t="s">
        <v>5452</v>
      </c>
      <c r="E568" s="995" t="s">
        <v>5453</v>
      </c>
      <c r="F568" s="995" t="s">
        <v>19</v>
      </c>
      <c r="G568" s="995" t="s">
        <v>5454</v>
      </c>
      <c r="H568" s="1002">
        <v>167930</v>
      </c>
      <c r="I568" s="995">
        <v>274.5</v>
      </c>
      <c r="J568" s="995">
        <v>1</v>
      </c>
      <c r="K568" s="999" t="s">
        <v>51</v>
      </c>
      <c r="L568" s="999" t="s">
        <v>19</v>
      </c>
      <c r="M568" s="999" t="s">
        <v>51</v>
      </c>
      <c r="N568" s="990" t="s">
        <v>47</v>
      </c>
      <c r="O568" s="995" t="s">
        <v>561</v>
      </c>
      <c r="P568" s="995" t="s">
        <v>5455</v>
      </c>
      <c r="Q568" s="993" t="s">
        <v>5456</v>
      </c>
    </row>
    <row r="569" spans="2:17" ht="25.5">
      <c r="B569" s="998">
        <v>7</v>
      </c>
      <c r="C569" s="1246"/>
      <c r="D569" s="996" t="s">
        <v>5457</v>
      </c>
      <c r="E569" s="995" t="s">
        <v>5376</v>
      </c>
      <c r="F569" s="995" t="s">
        <v>19</v>
      </c>
      <c r="G569" s="995">
        <v>1967</v>
      </c>
      <c r="H569" s="1002">
        <v>24300</v>
      </c>
      <c r="I569" s="995">
        <v>243</v>
      </c>
      <c r="J569" s="995">
        <v>1</v>
      </c>
      <c r="K569" s="999" t="s">
        <v>51</v>
      </c>
      <c r="L569" s="999" t="s">
        <v>51</v>
      </c>
      <c r="M569" s="999" t="s">
        <v>51</v>
      </c>
      <c r="N569" s="990" t="s">
        <v>5458</v>
      </c>
      <c r="O569" s="995" t="s">
        <v>14</v>
      </c>
      <c r="P569" s="995" t="s">
        <v>5459</v>
      </c>
      <c r="Q569" s="993" t="s">
        <v>5460</v>
      </c>
    </row>
    <row r="570" spans="2:17" ht="51">
      <c r="B570" s="998">
        <v>8</v>
      </c>
      <c r="C570" s="1246"/>
      <c r="D570" s="996" t="s">
        <v>288</v>
      </c>
      <c r="E570" s="995" t="s">
        <v>289</v>
      </c>
      <c r="F570" s="995" t="s">
        <v>19</v>
      </c>
      <c r="G570" s="995" t="s">
        <v>5461</v>
      </c>
      <c r="H570" s="1002">
        <v>6977.48</v>
      </c>
      <c r="I570" s="995">
        <v>90</v>
      </c>
      <c r="J570" s="995">
        <v>1</v>
      </c>
      <c r="K570" s="999" t="s">
        <v>51</v>
      </c>
      <c r="L570" s="999" t="s">
        <v>51</v>
      </c>
      <c r="M570" s="999" t="s">
        <v>51</v>
      </c>
      <c r="N570" s="990" t="s">
        <v>47</v>
      </c>
      <c r="O570" s="995" t="s">
        <v>561</v>
      </c>
      <c r="P570" s="995" t="s">
        <v>5462</v>
      </c>
      <c r="Q570" s="993" t="s">
        <v>5463</v>
      </c>
    </row>
    <row r="571" spans="2:17" ht="63.75">
      <c r="B571" s="998">
        <v>9</v>
      </c>
      <c r="C571" s="1246"/>
      <c r="D571" s="996" t="s">
        <v>5464</v>
      </c>
      <c r="E571" s="995" t="s">
        <v>5465</v>
      </c>
      <c r="F571" s="995" t="s">
        <v>19</v>
      </c>
      <c r="G571" s="995" t="s">
        <v>5466</v>
      </c>
      <c r="H571" s="1002">
        <v>87463.360000000001</v>
      </c>
      <c r="I571" s="995">
        <v>796</v>
      </c>
      <c r="J571" s="995">
        <v>1</v>
      </c>
      <c r="K571" s="999" t="s">
        <v>19</v>
      </c>
      <c r="L571" s="999" t="s">
        <v>19</v>
      </c>
      <c r="M571" s="999" t="s">
        <v>51</v>
      </c>
      <c r="N571" s="990" t="s">
        <v>47</v>
      </c>
      <c r="O571" s="995" t="s">
        <v>561</v>
      </c>
      <c r="P571" s="995" t="s">
        <v>5467</v>
      </c>
      <c r="Q571" s="993" t="s">
        <v>5468</v>
      </c>
    </row>
    <row r="572" spans="2:17" ht="51">
      <c r="B572" s="998">
        <v>10</v>
      </c>
      <c r="C572" s="1246"/>
      <c r="D572" s="996" t="s">
        <v>569</v>
      </c>
      <c r="E572" s="995" t="s">
        <v>5450</v>
      </c>
      <c r="F572" s="995" t="s">
        <v>19</v>
      </c>
      <c r="G572" s="995" t="s">
        <v>5469</v>
      </c>
      <c r="H572" s="1002">
        <v>111657.17</v>
      </c>
      <c r="I572" s="995">
        <v>600</v>
      </c>
      <c r="J572" s="995">
        <v>2</v>
      </c>
      <c r="K572" s="999" t="s">
        <v>51</v>
      </c>
      <c r="L572" s="999" t="s">
        <v>19</v>
      </c>
      <c r="M572" s="999" t="s">
        <v>51</v>
      </c>
      <c r="N572" s="990" t="s">
        <v>47</v>
      </c>
      <c r="O572" s="995" t="s">
        <v>5470</v>
      </c>
      <c r="P572" s="995" t="s">
        <v>459</v>
      </c>
      <c r="Q572" s="993" t="s">
        <v>5471</v>
      </c>
    </row>
    <row r="573" spans="2:17" ht="25.5">
      <c r="B573" s="998">
        <v>11</v>
      </c>
      <c r="C573" s="1246"/>
      <c r="D573" s="996" t="s">
        <v>5472</v>
      </c>
      <c r="E573" s="995" t="s">
        <v>880</v>
      </c>
      <c r="F573" s="995" t="s">
        <v>19</v>
      </c>
      <c r="G573" s="995" t="s">
        <v>5473</v>
      </c>
      <c r="H573" s="1002">
        <v>65278.46</v>
      </c>
      <c r="I573" s="995">
        <v>382.18</v>
      </c>
      <c r="J573" s="995">
        <v>1</v>
      </c>
      <c r="K573" s="999" t="s">
        <v>51</v>
      </c>
      <c r="L573" s="999" t="s">
        <v>51</v>
      </c>
      <c r="M573" s="999" t="s">
        <v>51</v>
      </c>
      <c r="N573" s="990" t="s">
        <v>47</v>
      </c>
      <c r="O573" s="1003" t="s">
        <v>5474</v>
      </c>
      <c r="P573" s="995" t="s">
        <v>459</v>
      </c>
      <c r="Q573" s="993" t="s">
        <v>5475</v>
      </c>
    </row>
    <row r="574" spans="2:17" ht="38.25">
      <c r="B574" s="998">
        <v>12</v>
      </c>
      <c r="C574" s="1246"/>
      <c r="D574" s="996" t="s">
        <v>5476</v>
      </c>
      <c r="E574" s="995" t="s">
        <v>5477</v>
      </c>
      <c r="F574" s="995" t="s">
        <v>51</v>
      </c>
      <c r="G574" s="995" t="s">
        <v>5478</v>
      </c>
      <c r="H574" s="1002">
        <v>27629.8</v>
      </c>
      <c r="I574" s="995">
        <v>157</v>
      </c>
      <c r="J574" s="995">
        <v>1</v>
      </c>
      <c r="K574" s="999" t="s">
        <v>51</v>
      </c>
      <c r="L574" s="999" t="s">
        <v>19</v>
      </c>
      <c r="M574" s="999" t="s">
        <v>51</v>
      </c>
      <c r="N574" s="990" t="s">
        <v>47</v>
      </c>
      <c r="O574" s="995" t="s">
        <v>5479</v>
      </c>
      <c r="P574" s="995" t="s">
        <v>5480</v>
      </c>
      <c r="Q574" s="993" t="s">
        <v>5481</v>
      </c>
    </row>
    <row r="575" spans="2:17">
      <c r="B575" s="998">
        <v>13</v>
      </c>
      <c r="C575" s="1246"/>
      <c r="D575" s="996" t="s">
        <v>5482</v>
      </c>
      <c r="E575" s="996" t="s">
        <v>5483</v>
      </c>
      <c r="F575" s="996" t="s">
        <v>14</v>
      </c>
      <c r="G575" s="1004">
        <v>2004</v>
      </c>
      <c r="H575" s="1002">
        <v>29800</v>
      </c>
      <c r="I575" s="996" t="s">
        <v>14</v>
      </c>
      <c r="J575" s="996" t="s">
        <v>14</v>
      </c>
      <c r="K575" s="1005" t="s">
        <v>14</v>
      </c>
      <c r="L575" s="996" t="s">
        <v>14</v>
      </c>
      <c r="M575" s="1004" t="s">
        <v>14</v>
      </c>
      <c r="N575" s="996" t="s">
        <v>14</v>
      </c>
      <c r="O575" s="996" t="s">
        <v>14</v>
      </c>
      <c r="P575" s="996" t="s">
        <v>14</v>
      </c>
      <c r="Q575" s="1006" t="s">
        <v>14</v>
      </c>
    </row>
    <row r="576" spans="2:17">
      <c r="B576" s="998">
        <v>14</v>
      </c>
      <c r="C576" s="1246"/>
      <c r="D576" s="996" t="s">
        <v>5484</v>
      </c>
      <c r="E576" s="995" t="s">
        <v>5485</v>
      </c>
      <c r="F576" s="995" t="s">
        <v>14</v>
      </c>
      <c r="G576" s="1001">
        <v>2007</v>
      </c>
      <c r="H576" s="1002">
        <v>5246</v>
      </c>
      <c r="I576" s="995" t="s">
        <v>14</v>
      </c>
      <c r="J576" s="995" t="s">
        <v>14</v>
      </c>
      <c r="K576" s="999" t="s">
        <v>14</v>
      </c>
      <c r="L576" s="995" t="s">
        <v>14</v>
      </c>
      <c r="M576" s="1001" t="s">
        <v>14</v>
      </c>
      <c r="N576" s="995" t="s">
        <v>14</v>
      </c>
      <c r="O576" s="995" t="s">
        <v>14</v>
      </c>
      <c r="P576" s="995" t="s">
        <v>14</v>
      </c>
      <c r="Q576" s="993" t="s">
        <v>14</v>
      </c>
    </row>
    <row r="577" spans="2:17">
      <c r="B577" s="998">
        <v>15</v>
      </c>
      <c r="C577" s="1246"/>
      <c r="D577" s="996" t="s">
        <v>5486</v>
      </c>
      <c r="E577" s="995" t="s">
        <v>5485</v>
      </c>
      <c r="F577" s="995" t="s">
        <v>14</v>
      </c>
      <c r="G577" s="1001">
        <v>2007</v>
      </c>
      <c r="H577" s="1002">
        <v>5246</v>
      </c>
      <c r="I577" s="995" t="s">
        <v>14</v>
      </c>
      <c r="J577" s="995" t="s">
        <v>14</v>
      </c>
      <c r="K577" s="999" t="s">
        <v>14</v>
      </c>
      <c r="L577" s="995" t="s">
        <v>14</v>
      </c>
      <c r="M577" s="1001" t="s">
        <v>14</v>
      </c>
      <c r="N577" s="995" t="s">
        <v>14</v>
      </c>
      <c r="O577" s="995" t="s">
        <v>14</v>
      </c>
      <c r="P577" s="995" t="s">
        <v>14</v>
      </c>
      <c r="Q577" s="993" t="s">
        <v>14</v>
      </c>
    </row>
    <row r="578" spans="2:17">
      <c r="B578" s="998">
        <v>16</v>
      </c>
      <c r="C578" s="1246"/>
      <c r="D578" s="996" t="s">
        <v>135</v>
      </c>
      <c r="E578" s="995" t="s">
        <v>358</v>
      </c>
      <c r="F578" s="995" t="s">
        <v>14</v>
      </c>
      <c r="G578" s="1001">
        <v>2008</v>
      </c>
      <c r="H578" s="1002">
        <v>47222.57</v>
      </c>
      <c r="I578" s="995" t="s">
        <v>14</v>
      </c>
      <c r="J578" s="995" t="s">
        <v>14</v>
      </c>
      <c r="K578" s="999" t="s">
        <v>14</v>
      </c>
      <c r="L578" s="995" t="s">
        <v>14</v>
      </c>
      <c r="M578" s="1001" t="s">
        <v>14</v>
      </c>
      <c r="N578" s="995" t="s">
        <v>14</v>
      </c>
      <c r="O578" s="995" t="s">
        <v>14</v>
      </c>
      <c r="P578" s="995" t="s">
        <v>14</v>
      </c>
      <c r="Q578" s="993" t="s">
        <v>14</v>
      </c>
    </row>
    <row r="579" spans="2:17" ht="63.75">
      <c r="B579" s="998">
        <v>17</v>
      </c>
      <c r="C579" s="1246"/>
      <c r="D579" s="996" t="s">
        <v>5487</v>
      </c>
      <c r="E579" s="995" t="s">
        <v>5488</v>
      </c>
      <c r="F579" s="995" t="s">
        <v>19</v>
      </c>
      <c r="G579" s="995" t="s">
        <v>5489</v>
      </c>
      <c r="H579" s="1002">
        <v>308000</v>
      </c>
      <c r="I579" s="995" t="s">
        <v>14</v>
      </c>
      <c r="J579" s="995" t="s">
        <v>14</v>
      </c>
      <c r="K579" s="999" t="s">
        <v>14</v>
      </c>
      <c r="L579" s="995" t="s">
        <v>14</v>
      </c>
      <c r="M579" s="1001" t="s">
        <v>14</v>
      </c>
      <c r="N579" s="995" t="s">
        <v>14</v>
      </c>
      <c r="O579" s="995" t="s">
        <v>14</v>
      </c>
      <c r="P579" s="995" t="s">
        <v>14</v>
      </c>
      <c r="Q579" s="993" t="s">
        <v>14</v>
      </c>
    </row>
    <row r="580" spans="2:17">
      <c r="B580" s="1247"/>
      <c r="C580" s="1248"/>
      <c r="D580" s="1248"/>
      <c r="E580" s="1249"/>
      <c r="F580" s="1250" t="s">
        <v>823</v>
      </c>
      <c r="G580" s="1250"/>
      <c r="H580" s="950">
        <f>SUM(H563:H579)</f>
        <v>1912610</v>
      </c>
      <c r="I580" s="1251"/>
      <c r="J580" s="1251"/>
      <c r="K580" s="1251"/>
      <c r="L580" s="1251"/>
      <c r="M580" s="1251"/>
      <c r="N580" s="1251"/>
      <c r="O580" s="1251"/>
      <c r="P580" s="1251"/>
      <c r="Q580" s="1251"/>
    </row>
  </sheetData>
  <mergeCells count="354">
    <mergeCell ref="B115:P115"/>
    <mergeCell ref="N548:N549"/>
    <mergeCell ref="O548:O549"/>
    <mergeCell ref="C528:C533"/>
    <mergeCell ref="C22:C32"/>
    <mergeCell ref="B241:B245"/>
    <mergeCell ref="B260:B263"/>
    <mergeCell ref="B264:B270"/>
    <mergeCell ref="B271:B275"/>
    <mergeCell ref="B276:B278"/>
    <mergeCell ref="B280:B281"/>
    <mergeCell ref="B339:B340"/>
    <mergeCell ref="B337:B338"/>
    <mergeCell ref="B332:B336"/>
    <mergeCell ref="B328:B331"/>
    <mergeCell ref="B349:B351"/>
    <mergeCell ref="B412:B413"/>
    <mergeCell ref="B474:B479"/>
    <mergeCell ref="B465:B471"/>
    <mergeCell ref="B150:E150"/>
    <mergeCell ref="B205:E205"/>
    <mergeCell ref="B90:P90"/>
    <mergeCell ref="B80:P80"/>
    <mergeCell ref="B83:P83"/>
    <mergeCell ref="F117:G117"/>
    <mergeCell ref="E40:E41"/>
    <mergeCell ref="F126:G126"/>
    <mergeCell ref="F132:G132"/>
    <mergeCell ref="I211:Q211"/>
    <mergeCell ref="B545:E545"/>
    <mergeCell ref="F545:G545"/>
    <mergeCell ref="I545:Q545"/>
    <mergeCell ref="B547:P547"/>
    <mergeCell ref="B506:P506"/>
    <mergeCell ref="C502:C503"/>
    <mergeCell ref="I482:Q482"/>
    <mergeCell ref="C495:C499"/>
    <mergeCell ref="B501:P501"/>
    <mergeCell ref="F435:G435"/>
    <mergeCell ref="Q271:Q275"/>
    <mergeCell ref="E328:E331"/>
    <mergeCell ref="C328:C331"/>
    <mergeCell ref="H328:H331"/>
    <mergeCell ref="E332:E336"/>
    <mergeCell ref="E280:E281"/>
    <mergeCell ref="P280:P281"/>
    <mergeCell ref="C260:C263"/>
    <mergeCell ref="C241:C245"/>
    <mergeCell ref="C548:C550"/>
    <mergeCell ref="H548:H549"/>
    <mergeCell ref="C166:C170"/>
    <mergeCell ref="B544:E544"/>
    <mergeCell ref="F544:G544"/>
    <mergeCell ref="I544:Q544"/>
    <mergeCell ref="F510:G510"/>
    <mergeCell ref="C271:C275"/>
    <mergeCell ref="E271:E275"/>
    <mergeCell ref="G271:G275"/>
    <mergeCell ref="E264:E268"/>
    <mergeCell ref="B233:P233"/>
    <mergeCell ref="B235:E235"/>
    <mergeCell ref="F235:G235"/>
    <mergeCell ref="I235:Q235"/>
    <mergeCell ref="C264:C270"/>
    <mergeCell ref="B516:P516"/>
    <mergeCell ref="B542:E542"/>
    <mergeCell ref="B482:E482"/>
    <mergeCell ref="I435:Q435"/>
    <mergeCell ref="F542:G542"/>
    <mergeCell ref="E241:E244"/>
    <mergeCell ref="I493:Q493"/>
    <mergeCell ref="C337:C338"/>
    <mergeCell ref="B551:E551"/>
    <mergeCell ref="F551:G551"/>
    <mergeCell ref="I551:Q551"/>
    <mergeCell ref="B7:P7"/>
    <mergeCell ref="B184:P184"/>
    <mergeCell ref="B186:E186"/>
    <mergeCell ref="F186:G186"/>
    <mergeCell ref="I186:Q186"/>
    <mergeCell ref="F232:G232"/>
    <mergeCell ref="B230:P230"/>
    <mergeCell ref="F205:G205"/>
    <mergeCell ref="I183:Q183"/>
    <mergeCell ref="B172:P172"/>
    <mergeCell ref="B138:P138"/>
    <mergeCell ref="E142:E144"/>
    <mergeCell ref="I199:Q199"/>
    <mergeCell ref="I140:Q140"/>
    <mergeCell ref="C152:C154"/>
    <mergeCell ref="I150:Q150"/>
    <mergeCell ref="B39:P39"/>
    <mergeCell ref="C122:C125"/>
    <mergeCell ref="B146:P146"/>
    <mergeCell ref="I155:Q155"/>
    <mergeCell ref="B156:P156"/>
    <mergeCell ref="F493:G493"/>
    <mergeCell ref="B110:E110"/>
    <mergeCell ref="B100:E100"/>
    <mergeCell ref="B103:E103"/>
    <mergeCell ref="C105:C106"/>
    <mergeCell ref="B104:P104"/>
    <mergeCell ref="F86:G86"/>
    <mergeCell ref="I103:Q103"/>
    <mergeCell ref="E203:E204"/>
    <mergeCell ref="C112:C113"/>
    <mergeCell ref="F114:G114"/>
    <mergeCell ref="B160:E160"/>
    <mergeCell ref="F137:G137"/>
    <mergeCell ref="B114:E114"/>
    <mergeCell ref="B127:P127"/>
    <mergeCell ref="C128:C131"/>
    <mergeCell ref="B132:E132"/>
    <mergeCell ref="B151:P151"/>
    <mergeCell ref="F192:G192"/>
    <mergeCell ref="B164:E164"/>
    <mergeCell ref="B171:E171"/>
    <mergeCell ref="E166:E168"/>
    <mergeCell ref="I171:Q171"/>
    <mergeCell ref="C147:C149"/>
    <mergeCell ref="B126:E126"/>
    <mergeCell ref="E13:E14"/>
    <mergeCell ref="B20:E20"/>
    <mergeCell ref="B15:E15"/>
    <mergeCell ref="I100:Q100"/>
    <mergeCell ref="B94:P94"/>
    <mergeCell ref="I96:Q96"/>
    <mergeCell ref="F89:G89"/>
    <mergeCell ref="F120:G120"/>
    <mergeCell ref="I120:Q120"/>
    <mergeCell ref="F103:G103"/>
    <mergeCell ref="B89:E89"/>
    <mergeCell ref="B93:E93"/>
    <mergeCell ref="I117:Q117"/>
    <mergeCell ref="B120:E120"/>
    <mergeCell ref="I114:Q114"/>
    <mergeCell ref="B97:P97"/>
    <mergeCell ref="B101:P101"/>
    <mergeCell ref="B86:E86"/>
    <mergeCell ref="I110:Q110"/>
    <mergeCell ref="I107:Q107"/>
    <mergeCell ref="I93:Q93"/>
    <mergeCell ref="B107:E107"/>
    <mergeCell ref="C98:C99"/>
    <mergeCell ref="B111:P111"/>
    <mergeCell ref="B8:P8"/>
    <mergeCell ref="B12:P12"/>
    <mergeCell ref="B16:P16"/>
    <mergeCell ref="B21:P21"/>
    <mergeCell ref="B87:P87"/>
    <mergeCell ref="B96:E96"/>
    <mergeCell ref="I89:Q89"/>
    <mergeCell ref="I86:Q86"/>
    <mergeCell ref="B11:P11"/>
    <mergeCell ref="I15:Q15"/>
    <mergeCell ref="C9:C10"/>
    <mergeCell ref="F33:G33"/>
    <mergeCell ref="C17:C19"/>
    <mergeCell ref="I42:Q42"/>
    <mergeCell ref="B42:E42"/>
    <mergeCell ref="F42:G42"/>
    <mergeCell ref="I20:Q20"/>
    <mergeCell ref="D9:D10"/>
    <mergeCell ref="F38:G38"/>
    <mergeCell ref="B38:E38"/>
    <mergeCell ref="B34:P34"/>
    <mergeCell ref="C55:C58"/>
    <mergeCell ref="B43:P43"/>
    <mergeCell ref="N9:P9"/>
    <mergeCell ref="I33:Q33"/>
    <mergeCell ref="M9:M10"/>
    <mergeCell ref="I9:I10"/>
    <mergeCell ref="J9:J10"/>
    <mergeCell ref="L9:L10"/>
    <mergeCell ref="Q9:Q10"/>
    <mergeCell ref="K9:K10"/>
    <mergeCell ref="H9:H10"/>
    <mergeCell ref="B9:B10"/>
    <mergeCell ref="G9:G10"/>
    <mergeCell ref="I38:Q38"/>
    <mergeCell ref="F20:G20"/>
    <mergeCell ref="F15:G15"/>
    <mergeCell ref="B33:E33"/>
    <mergeCell ref="E22:E26"/>
    <mergeCell ref="C35:C37"/>
    <mergeCell ref="B108:P108"/>
    <mergeCell ref="F107:G107"/>
    <mergeCell ref="B74:E74"/>
    <mergeCell ref="B79:E79"/>
    <mergeCell ref="I74:Q74"/>
    <mergeCell ref="F74:G74"/>
    <mergeCell ref="F79:G79"/>
    <mergeCell ref="C44:C54"/>
    <mergeCell ref="B75:P75"/>
    <mergeCell ref="I79:Q79"/>
    <mergeCell ref="C76:C78"/>
    <mergeCell ref="F82:G82"/>
    <mergeCell ref="C91:C92"/>
    <mergeCell ref="E9:E10"/>
    <mergeCell ref="F9:F10"/>
    <mergeCell ref="C40:C41"/>
    <mergeCell ref="I145:Q145"/>
    <mergeCell ref="F155:G155"/>
    <mergeCell ref="B155:E155"/>
    <mergeCell ref="I82:Q82"/>
    <mergeCell ref="B117:E117"/>
    <mergeCell ref="B121:P121"/>
    <mergeCell ref="B145:E145"/>
    <mergeCell ref="I137:Q137"/>
    <mergeCell ref="I132:Q132"/>
    <mergeCell ref="F145:G145"/>
    <mergeCell ref="B137:E137"/>
    <mergeCell ref="B140:E140"/>
    <mergeCell ref="B118:P118"/>
    <mergeCell ref="F140:G140"/>
    <mergeCell ref="B133:P133"/>
    <mergeCell ref="I126:Q126"/>
    <mergeCell ref="B141:P141"/>
    <mergeCell ref="F100:G100"/>
    <mergeCell ref="C142:C144"/>
    <mergeCell ref="C134:C136"/>
    <mergeCell ref="F93:G93"/>
    <mergeCell ref="F110:G110"/>
    <mergeCell ref="F96:G96"/>
    <mergeCell ref="B82:E82"/>
    <mergeCell ref="F150:G150"/>
    <mergeCell ref="B199:E199"/>
    <mergeCell ref="F164:G164"/>
    <mergeCell ref="C207:C210"/>
    <mergeCell ref="C201:C204"/>
    <mergeCell ref="D280:D281"/>
    <mergeCell ref="Q265:Q266"/>
    <mergeCell ref="H280:H281"/>
    <mergeCell ref="I221:Q221"/>
    <mergeCell ref="C280:C281"/>
    <mergeCell ref="F280:F281"/>
    <mergeCell ref="F214:G214"/>
    <mergeCell ref="P271:P275"/>
    <mergeCell ref="E260:E263"/>
    <mergeCell ref="H246:H259"/>
    <mergeCell ref="F171:G171"/>
    <mergeCell ref="B183:E183"/>
    <mergeCell ref="B193:P193"/>
    <mergeCell ref="B161:P161"/>
    <mergeCell ref="I232:Q232"/>
    <mergeCell ref="I229:Q229"/>
    <mergeCell ref="F229:G229"/>
    <mergeCell ref="Q241:Q244"/>
    <mergeCell ref="B206:P206"/>
    <mergeCell ref="N462:P462"/>
    <mergeCell ref="B436:P436"/>
    <mergeCell ref="F211:G211"/>
    <mergeCell ref="F221:G221"/>
    <mergeCell ref="B212:P212"/>
    <mergeCell ref="B215:P215"/>
    <mergeCell ref="C412:C413"/>
    <mergeCell ref="C339:C340"/>
    <mergeCell ref="C349:C351"/>
    <mergeCell ref="K280:K281"/>
    <mergeCell ref="C276:C278"/>
    <mergeCell ref="B221:E221"/>
    <mergeCell ref="B211:E211"/>
    <mergeCell ref="B214:E214"/>
    <mergeCell ref="B236:P236"/>
    <mergeCell ref="E223:E225"/>
    <mergeCell ref="B222:P222"/>
    <mergeCell ref="F183:G183"/>
    <mergeCell ref="B187:P187"/>
    <mergeCell ref="E201:E202"/>
    <mergeCell ref="F160:G160"/>
    <mergeCell ref="I160:Q160"/>
    <mergeCell ref="C194:C198"/>
    <mergeCell ref="F199:G199"/>
    <mergeCell ref="C157:C159"/>
    <mergeCell ref="I164:Q164"/>
    <mergeCell ref="B165:P165"/>
    <mergeCell ref="B192:E192"/>
    <mergeCell ref="C162:C163"/>
    <mergeCell ref="C188:C191"/>
    <mergeCell ref="I192:Q192"/>
    <mergeCell ref="C173:C182"/>
    <mergeCell ref="B200:P200"/>
    <mergeCell ref="B483:P483"/>
    <mergeCell ref="C465:C471"/>
    <mergeCell ref="N465:P465"/>
    <mergeCell ref="N466:P466"/>
    <mergeCell ref="N467:P467"/>
    <mergeCell ref="B505:E505"/>
    <mergeCell ref="B500:E500"/>
    <mergeCell ref="J280:J281"/>
    <mergeCell ref="I205:Q205"/>
    <mergeCell ref="Q261:Q263"/>
    <mergeCell ref="L280:L281"/>
    <mergeCell ref="H332:H336"/>
    <mergeCell ref="M280:M281"/>
    <mergeCell ref="N280:N281"/>
    <mergeCell ref="G280:G281"/>
    <mergeCell ref="I214:Q214"/>
    <mergeCell ref="B229:E229"/>
    <mergeCell ref="B232:E232"/>
    <mergeCell ref="C223:C228"/>
    <mergeCell ref="O280:O281"/>
    <mergeCell ref="E207:E210"/>
    <mergeCell ref="B435:E435"/>
    <mergeCell ref="Q280:Q281"/>
    <mergeCell ref="C332:C336"/>
    <mergeCell ref="Q536:Q540"/>
    <mergeCell ref="B523:E523"/>
    <mergeCell ref="I523:Q523"/>
    <mergeCell ref="B527:P527"/>
    <mergeCell ref="F534:G534"/>
    <mergeCell ref="C536:C541"/>
    <mergeCell ref="B524:P524"/>
    <mergeCell ref="I510:Q510"/>
    <mergeCell ref="N468:P468"/>
    <mergeCell ref="N469:P469"/>
    <mergeCell ref="N470:P470"/>
    <mergeCell ref="N471:P471"/>
    <mergeCell ref="F482:G482"/>
    <mergeCell ref="C484:C485"/>
    <mergeCell ref="B487:P487"/>
    <mergeCell ref="F500:G500"/>
    <mergeCell ref="F486:G486"/>
    <mergeCell ref="B494:P494"/>
    <mergeCell ref="F505:G505"/>
    <mergeCell ref="B510:E510"/>
    <mergeCell ref="I500:Q500"/>
    <mergeCell ref="C474:C479"/>
    <mergeCell ref="B486:E486"/>
    <mergeCell ref="I486:Q486"/>
    <mergeCell ref="B562:P562"/>
    <mergeCell ref="C563:C579"/>
    <mergeCell ref="B580:E580"/>
    <mergeCell ref="F580:G580"/>
    <mergeCell ref="I580:Q580"/>
    <mergeCell ref="C507:C509"/>
    <mergeCell ref="C488:C492"/>
    <mergeCell ref="I505:Q505"/>
    <mergeCell ref="B493:E493"/>
    <mergeCell ref="B553:P553"/>
    <mergeCell ref="B554:P554"/>
    <mergeCell ref="C555:C560"/>
    <mergeCell ref="B561:E561"/>
    <mergeCell ref="F561:G561"/>
    <mergeCell ref="I561:Q561"/>
    <mergeCell ref="G536:G540"/>
    <mergeCell ref="B535:P535"/>
    <mergeCell ref="C512:C514"/>
    <mergeCell ref="B515:E515"/>
    <mergeCell ref="F515:G515"/>
    <mergeCell ref="I515:Q515"/>
    <mergeCell ref="F523:G523"/>
    <mergeCell ref="C517:C518"/>
    <mergeCell ref="B511:P511"/>
  </mergeCells>
  <phoneticPr fontId="9" type="noConversion"/>
  <pageMargins left="0.7" right="0.7" top="0.75" bottom="0.75" header="0.3" footer="0.3"/>
  <pageSetup paperSize="9" scale="66" orientation="landscape" r:id="rId1"/>
  <drawing r:id="rId2"/>
</worksheet>
</file>

<file path=xl/worksheets/sheet5.xml><?xml version="1.0" encoding="utf-8"?>
<worksheet xmlns="http://schemas.openxmlformats.org/spreadsheetml/2006/main" xmlns:r="http://schemas.openxmlformats.org/officeDocument/2006/relationships">
  <dimension ref="A1:H139"/>
  <sheetViews>
    <sheetView workbookViewId="0">
      <selection activeCell="C124" sqref="C124"/>
    </sheetView>
  </sheetViews>
  <sheetFormatPr defaultColWidth="9" defaultRowHeight="15"/>
  <cols>
    <col min="1" max="1" width="3.875" style="86" customWidth="1"/>
    <col min="2" max="2" width="3.625" style="4" customWidth="1"/>
    <col min="3" max="3" width="60.625" style="4" customWidth="1"/>
    <col min="4" max="4" width="50.875" style="4" customWidth="1"/>
    <col min="5" max="5" width="20.625" style="4" customWidth="1"/>
    <col min="6" max="6" width="14.875" style="4" bestFit="1" customWidth="1"/>
    <col min="7" max="7" width="9" style="4"/>
    <col min="8" max="8" width="15.5" style="4" customWidth="1"/>
    <col min="9" max="16384" width="9" style="4"/>
  </cols>
  <sheetData>
    <row r="1" spans="2:5" s="86" customFormat="1" ht="15" customHeight="1"/>
    <row r="2" spans="2:5" s="86" customFormat="1" ht="15" customHeight="1"/>
    <row r="3" spans="2:5" s="86" customFormat="1" ht="15" customHeight="1"/>
    <row r="4" spans="2:5" s="86" customFormat="1" ht="15" customHeight="1"/>
    <row r="5" spans="2:5" s="86" customFormat="1" ht="15" customHeight="1"/>
    <row r="6" spans="2:5" s="86" customFormat="1" ht="15" customHeight="1"/>
    <row r="7" spans="2:5" s="86" customFormat="1" ht="17.100000000000001" customHeight="1">
      <c r="B7" s="1361" t="s">
        <v>5669</v>
      </c>
      <c r="C7" s="1361"/>
      <c r="D7" s="1361"/>
      <c r="E7" s="1361"/>
    </row>
    <row r="8" spans="2:5" ht="17.100000000000001" customHeight="1">
      <c r="B8" s="1245" t="s">
        <v>1829</v>
      </c>
      <c r="C8" s="1245"/>
      <c r="D8" s="1245"/>
      <c r="E8" s="1245"/>
    </row>
    <row r="9" spans="2:5" ht="15" customHeight="1">
      <c r="B9" s="1363" t="s">
        <v>0</v>
      </c>
      <c r="C9" s="1363" t="s">
        <v>2415</v>
      </c>
      <c r="D9" s="1363" t="s">
        <v>2379</v>
      </c>
      <c r="E9" s="1363" t="s">
        <v>1997</v>
      </c>
    </row>
    <row r="10" spans="2:5" ht="15" customHeight="1">
      <c r="B10" s="1363"/>
      <c r="C10" s="1363"/>
      <c r="D10" s="1363"/>
      <c r="E10" s="1363"/>
    </row>
    <row r="11" spans="2:5" ht="15" customHeight="1">
      <c r="B11" s="1245" t="s">
        <v>434</v>
      </c>
      <c r="C11" s="1245"/>
      <c r="D11" s="1245"/>
      <c r="E11" s="1245"/>
    </row>
    <row r="12" spans="2:5" ht="15.95" customHeight="1">
      <c r="B12" s="998">
        <v>1</v>
      </c>
      <c r="C12" s="1013" t="s">
        <v>917</v>
      </c>
      <c r="D12" s="1014">
        <v>0.06</v>
      </c>
      <c r="E12" s="1015">
        <v>8153.21</v>
      </c>
    </row>
    <row r="13" spans="2:5" ht="15.95" customHeight="1">
      <c r="B13" s="1250"/>
      <c r="C13" s="1250"/>
      <c r="D13" s="1016" t="s">
        <v>823</v>
      </c>
      <c r="E13" s="950">
        <f>SUM(E12:E12)</f>
        <v>8153.21</v>
      </c>
    </row>
    <row r="14" spans="2:5" s="86" customFormat="1" ht="15.95" customHeight="1">
      <c r="B14" s="1245" t="s">
        <v>99</v>
      </c>
      <c r="C14" s="1245"/>
      <c r="D14" s="1245"/>
      <c r="E14" s="1245"/>
    </row>
    <row r="15" spans="2:5" s="86" customFormat="1" ht="15.95" customHeight="1">
      <c r="B15" s="998">
        <v>1</v>
      </c>
      <c r="C15" s="1017" t="s">
        <v>2267</v>
      </c>
      <c r="D15" s="1017" t="s">
        <v>2387</v>
      </c>
      <c r="E15" s="1018">
        <v>58694.85</v>
      </c>
    </row>
    <row r="16" spans="2:5" s="86" customFormat="1" ht="15.95" customHeight="1">
      <c r="B16" s="998">
        <v>2</v>
      </c>
      <c r="C16" s="1017" t="s">
        <v>824</v>
      </c>
      <c r="D16" s="1017" t="s">
        <v>2266</v>
      </c>
      <c r="E16" s="1018">
        <v>77351.199999999997</v>
      </c>
    </row>
    <row r="17" spans="2:5" s="86" customFormat="1" ht="15.95" customHeight="1">
      <c r="B17" s="998">
        <v>3</v>
      </c>
      <c r="C17" s="1019" t="s">
        <v>3896</v>
      </c>
      <c r="D17" s="1017"/>
      <c r="E17" s="1020">
        <v>169931.29</v>
      </c>
    </row>
    <row r="18" spans="2:5" s="86" customFormat="1" ht="15.95" customHeight="1">
      <c r="B18" s="998">
        <v>4</v>
      </c>
      <c r="C18" s="1021" t="s">
        <v>3897</v>
      </c>
      <c r="D18" s="1022"/>
      <c r="E18" s="1023">
        <v>891320.12</v>
      </c>
    </row>
    <row r="19" spans="2:5" s="86" customFormat="1" ht="15.95" customHeight="1">
      <c r="B19" s="998">
        <v>5</v>
      </c>
      <c r="C19" s="1021" t="s">
        <v>3898</v>
      </c>
      <c r="D19" s="1022"/>
      <c r="E19" s="1023">
        <v>73878.66</v>
      </c>
    </row>
    <row r="20" spans="2:5" s="86" customFormat="1" ht="15.95" customHeight="1">
      <c r="B20" s="998">
        <v>6</v>
      </c>
      <c r="C20" s="1019" t="s">
        <v>3899</v>
      </c>
      <c r="D20" s="1017"/>
      <c r="E20" s="1020">
        <v>174913.8</v>
      </c>
    </row>
    <row r="21" spans="2:5" s="86" customFormat="1" ht="15.95" customHeight="1">
      <c r="B21" s="998">
        <v>7</v>
      </c>
      <c r="C21" s="1019" t="s">
        <v>3900</v>
      </c>
      <c r="D21" s="1017"/>
      <c r="E21" s="1020">
        <v>58063.25</v>
      </c>
    </row>
    <row r="22" spans="2:5" s="86" customFormat="1" ht="15.95" customHeight="1">
      <c r="B22" s="998">
        <v>8</v>
      </c>
      <c r="C22" s="1019" t="s">
        <v>3901</v>
      </c>
      <c r="D22" s="1017"/>
      <c r="E22" s="1020">
        <v>21985.4</v>
      </c>
    </row>
    <row r="23" spans="2:5" s="86" customFormat="1" ht="15.95" customHeight="1">
      <c r="B23" s="998">
        <v>9</v>
      </c>
      <c r="C23" s="1019" t="s">
        <v>3902</v>
      </c>
      <c r="D23" s="1017"/>
      <c r="E23" s="1020">
        <v>58694.85</v>
      </c>
    </row>
    <row r="24" spans="2:5" s="86" customFormat="1" ht="15.95" customHeight="1">
      <c r="B24" s="998">
        <v>10</v>
      </c>
      <c r="C24" s="1019" t="s">
        <v>3903</v>
      </c>
      <c r="D24" s="1017"/>
      <c r="E24" s="1020">
        <v>77351.199999999997</v>
      </c>
    </row>
    <row r="25" spans="2:5" s="86" customFormat="1" ht="15.95" customHeight="1">
      <c r="B25" s="998">
        <v>11</v>
      </c>
      <c r="C25" s="1019" t="s">
        <v>3904</v>
      </c>
      <c r="D25" s="1017"/>
      <c r="E25" s="1020">
        <v>14630.71</v>
      </c>
    </row>
    <row r="26" spans="2:5" s="86" customFormat="1" ht="15.95" customHeight="1">
      <c r="B26" s="1024"/>
      <c r="C26" s="1024"/>
      <c r="D26" s="1016" t="s">
        <v>823</v>
      </c>
      <c r="E26" s="950">
        <f>SUM(E15:E25)</f>
        <v>1676815.3299999998</v>
      </c>
    </row>
    <row r="27" spans="2:5" ht="15.95" customHeight="1">
      <c r="B27" s="1245" t="s">
        <v>3634</v>
      </c>
      <c r="C27" s="1245"/>
      <c r="D27" s="1245"/>
      <c r="E27" s="1245"/>
    </row>
    <row r="28" spans="2:5" ht="15.95" customHeight="1">
      <c r="B28" s="998">
        <v>1</v>
      </c>
      <c r="C28" s="1362" t="s">
        <v>917</v>
      </c>
      <c r="D28" s="1025" t="s">
        <v>715</v>
      </c>
      <c r="E28" s="1015">
        <v>27655.47</v>
      </c>
    </row>
    <row r="29" spans="2:5" s="86" customFormat="1" ht="15.95" customHeight="1">
      <c r="B29" s="998">
        <v>2</v>
      </c>
      <c r="C29" s="1362"/>
      <c r="D29" s="1025" t="s">
        <v>2310</v>
      </c>
      <c r="E29" s="1015">
        <v>14031.63</v>
      </c>
    </row>
    <row r="30" spans="2:5" ht="15.95" customHeight="1">
      <c r="B30" s="998">
        <v>3</v>
      </c>
      <c r="C30" s="1362" t="s">
        <v>824</v>
      </c>
      <c r="D30" s="1025" t="s">
        <v>1953</v>
      </c>
      <c r="E30" s="1015">
        <v>101518.07</v>
      </c>
    </row>
    <row r="31" spans="2:5" s="86" customFormat="1" ht="15.95" customHeight="1">
      <c r="B31" s="998">
        <v>4</v>
      </c>
      <c r="C31" s="1362"/>
      <c r="D31" s="1025" t="s">
        <v>1954</v>
      </c>
      <c r="E31" s="1015">
        <v>198227.27</v>
      </c>
    </row>
    <row r="32" spans="2:5" s="86" customFormat="1" ht="15.95" customHeight="1">
      <c r="B32" s="998">
        <v>5</v>
      </c>
      <c r="C32" s="1362"/>
      <c r="D32" s="1025" t="s">
        <v>1955</v>
      </c>
      <c r="E32" s="1015">
        <v>61471.33</v>
      </c>
    </row>
    <row r="33" spans="2:6" s="86" customFormat="1" ht="15.95" customHeight="1">
      <c r="B33" s="998">
        <v>6</v>
      </c>
      <c r="C33" s="1362"/>
      <c r="D33" s="1025" t="s">
        <v>1956</v>
      </c>
      <c r="E33" s="1015">
        <v>23974.67</v>
      </c>
    </row>
    <row r="34" spans="2:6" s="86" customFormat="1" ht="15.95" customHeight="1">
      <c r="B34" s="998">
        <v>7</v>
      </c>
      <c r="C34" s="1013" t="s">
        <v>1957</v>
      </c>
      <c r="D34" s="1025" t="s">
        <v>1957</v>
      </c>
      <c r="E34" s="1015">
        <v>202277.08</v>
      </c>
    </row>
    <row r="35" spans="2:6" s="86" customFormat="1" ht="15.95" customHeight="1">
      <c r="B35" s="998">
        <v>8</v>
      </c>
      <c r="C35" s="1013" t="s">
        <v>3008</v>
      </c>
      <c r="D35" s="1025"/>
      <c r="E35" s="1015">
        <v>39670.980000000003</v>
      </c>
    </row>
    <row r="36" spans="2:6" ht="15.95" customHeight="1">
      <c r="B36" s="1024"/>
      <c r="C36" s="1024"/>
      <c r="D36" s="1016" t="s">
        <v>823</v>
      </c>
      <c r="E36" s="950">
        <f>SUM(E28:E35)</f>
        <v>668826.5</v>
      </c>
    </row>
    <row r="37" spans="2:6" ht="15.95" customHeight="1">
      <c r="B37" s="1245" t="s">
        <v>3641</v>
      </c>
      <c r="C37" s="1245"/>
      <c r="D37" s="1245"/>
      <c r="E37" s="1245"/>
    </row>
    <row r="38" spans="2:6" ht="15.95" customHeight="1">
      <c r="B38" s="998">
        <v>1</v>
      </c>
      <c r="C38" s="1013" t="s">
        <v>917</v>
      </c>
      <c r="D38" s="1014" t="s">
        <v>752</v>
      </c>
      <c r="E38" s="1015" t="s">
        <v>14</v>
      </c>
    </row>
    <row r="39" spans="2:6" ht="15.95" customHeight="1">
      <c r="B39" s="998">
        <v>2</v>
      </c>
      <c r="C39" s="1013" t="s">
        <v>824</v>
      </c>
      <c r="D39" s="1014" t="s">
        <v>752</v>
      </c>
      <c r="E39" s="1015" t="s">
        <v>14</v>
      </c>
    </row>
    <row r="40" spans="2:6" ht="15.95" customHeight="1">
      <c r="B40" s="1353"/>
      <c r="C40" s="1353"/>
      <c r="D40" s="1016" t="s">
        <v>823</v>
      </c>
      <c r="E40" s="950" t="s">
        <v>14</v>
      </c>
    </row>
    <row r="41" spans="2:6" s="86" customFormat="1" ht="15.95" customHeight="1">
      <c r="B41" s="1245" t="s">
        <v>516</v>
      </c>
      <c r="C41" s="1245"/>
      <c r="D41" s="1245"/>
      <c r="E41" s="1245"/>
    </row>
    <row r="42" spans="2:6" s="86" customFormat="1">
      <c r="B42" s="998">
        <v>1</v>
      </c>
      <c r="C42" s="1026" t="s">
        <v>3024</v>
      </c>
      <c r="D42" s="974" t="s">
        <v>3025</v>
      </c>
      <c r="E42" s="954">
        <v>27060</v>
      </c>
    </row>
    <row r="43" spans="2:6" s="86" customFormat="1">
      <c r="B43" s="182">
        <v>2</v>
      </c>
      <c r="C43" s="360" t="s">
        <v>3747</v>
      </c>
      <c r="D43" s="361"/>
      <c r="E43" s="262">
        <v>205700</v>
      </c>
    </row>
    <row r="44" spans="2:6" s="86" customFormat="1">
      <c r="B44" s="182">
        <v>3</v>
      </c>
      <c r="C44" s="360" t="s">
        <v>3748</v>
      </c>
      <c r="D44" s="361"/>
      <c r="E44" s="262">
        <v>3538026.08</v>
      </c>
    </row>
    <row r="45" spans="2:6" s="86" customFormat="1">
      <c r="B45" s="182">
        <v>4</v>
      </c>
      <c r="C45" s="360" t="s">
        <v>3749</v>
      </c>
      <c r="D45" s="361"/>
      <c r="E45" s="262">
        <v>242400.63</v>
      </c>
      <c r="F45" s="12"/>
    </row>
    <row r="46" spans="2:6" s="86" customFormat="1">
      <c r="B46" s="182">
        <v>5</v>
      </c>
      <c r="C46" s="360" t="s">
        <v>3766</v>
      </c>
      <c r="D46" s="361"/>
      <c r="E46" s="262"/>
    </row>
    <row r="47" spans="2:6" s="86" customFormat="1">
      <c r="B47" s="182">
        <v>6</v>
      </c>
      <c r="C47" s="360" t="s">
        <v>3767</v>
      </c>
      <c r="D47" s="361"/>
      <c r="E47" s="262">
        <v>2964.16</v>
      </c>
    </row>
    <row r="48" spans="2:6" s="86" customFormat="1">
      <c r="B48" s="182">
        <v>7</v>
      </c>
      <c r="C48" s="360" t="s">
        <v>3768</v>
      </c>
      <c r="D48" s="361"/>
      <c r="E48" s="262">
        <v>5073.6000000000004</v>
      </c>
    </row>
    <row r="49" spans="2:8" s="86" customFormat="1">
      <c r="B49" s="182">
        <v>8</v>
      </c>
      <c r="C49" s="360" t="s">
        <v>2267</v>
      </c>
      <c r="D49" s="361"/>
      <c r="E49" s="262">
        <v>43720.77</v>
      </c>
    </row>
    <row r="50" spans="2:8" s="86" customFormat="1">
      <c r="B50" s="182">
        <v>9</v>
      </c>
      <c r="C50" s="360" t="s">
        <v>824</v>
      </c>
      <c r="D50" s="361"/>
      <c r="E50" s="262">
        <v>355464.41</v>
      </c>
    </row>
    <row r="51" spans="2:8" s="86" customFormat="1" ht="15.95" customHeight="1">
      <c r="B51" s="1357"/>
      <c r="C51" s="1358"/>
      <c r="D51" s="820" t="s">
        <v>823</v>
      </c>
      <c r="E51" s="43">
        <f>SUM(E42:E50)</f>
        <v>4420409.6500000004</v>
      </c>
      <c r="H51" s="12"/>
    </row>
    <row r="52" spans="2:8" s="86" customFormat="1" ht="15.95" customHeight="1">
      <c r="B52" s="1011"/>
      <c r="C52" s="1011"/>
      <c r="D52" s="1011"/>
      <c r="E52" s="1012"/>
      <c r="H52" s="12"/>
    </row>
    <row r="53" spans="2:8" s="86" customFormat="1" ht="15.95" customHeight="1">
      <c r="B53" s="1011"/>
      <c r="C53" s="1011"/>
      <c r="D53" s="1011"/>
      <c r="E53" s="1011"/>
      <c r="H53" s="12"/>
    </row>
    <row r="54" spans="2:8" ht="15.95" customHeight="1">
      <c r="B54" s="1262" t="s">
        <v>3291</v>
      </c>
      <c r="C54" s="1262"/>
      <c r="D54" s="1262"/>
      <c r="E54" s="1262"/>
    </row>
    <row r="55" spans="2:8" s="86" customFormat="1" ht="15.95" customHeight="1">
      <c r="B55" s="1366">
        <v>1</v>
      </c>
      <c r="C55" s="1359" t="s">
        <v>2380</v>
      </c>
      <c r="D55" s="185" t="s">
        <v>2381</v>
      </c>
      <c r="E55" s="1356" t="s">
        <v>2883</v>
      </c>
    </row>
    <row r="56" spans="2:8" s="86" customFormat="1" ht="14.1" customHeight="1">
      <c r="B56" s="1367"/>
      <c r="C56" s="1365"/>
      <c r="D56" s="185" t="s">
        <v>2386</v>
      </c>
      <c r="E56" s="1356"/>
    </row>
    <row r="57" spans="2:8" s="86" customFormat="1" ht="15.95" customHeight="1">
      <c r="B57" s="1367"/>
      <c r="C57" s="1365"/>
      <c r="D57" s="185" t="s">
        <v>2382</v>
      </c>
      <c r="E57" s="1356"/>
    </row>
    <row r="58" spans="2:8" s="86" customFormat="1" ht="15.95" customHeight="1">
      <c r="B58" s="1367"/>
      <c r="C58" s="1365"/>
      <c r="D58" s="185" t="s">
        <v>2862</v>
      </c>
      <c r="E58" s="1356"/>
    </row>
    <row r="59" spans="2:8" s="86" customFormat="1" ht="42" customHeight="1">
      <c r="B59" s="1367"/>
      <c r="C59" s="1365"/>
      <c r="D59" s="185" t="s">
        <v>2863</v>
      </c>
      <c r="E59" s="1356"/>
    </row>
    <row r="60" spans="2:8" s="86" customFormat="1" ht="27" customHeight="1">
      <c r="B60" s="1367"/>
      <c r="C60" s="1360"/>
      <c r="D60" s="185" t="s">
        <v>2864</v>
      </c>
      <c r="E60" s="1356"/>
    </row>
    <row r="61" spans="2:8" s="86" customFormat="1" ht="15.95" customHeight="1">
      <c r="B61" s="1367"/>
      <c r="C61" s="187" t="s">
        <v>2267</v>
      </c>
      <c r="D61" s="185" t="s">
        <v>2383</v>
      </c>
      <c r="E61" s="1356"/>
    </row>
    <row r="62" spans="2:8" s="86" customFormat="1">
      <c r="B62" s="1367"/>
      <c r="C62" s="1359" t="s">
        <v>824</v>
      </c>
      <c r="D62" s="185" t="s">
        <v>2384</v>
      </c>
      <c r="E62" s="1356"/>
    </row>
    <row r="63" spans="2:8" s="86" customFormat="1" ht="15.95" customHeight="1">
      <c r="B63" s="1368"/>
      <c r="C63" s="1360"/>
      <c r="D63" s="185" t="s">
        <v>2385</v>
      </c>
      <c r="E63" s="1356"/>
    </row>
    <row r="64" spans="2:8" s="86" customFormat="1" ht="15.95" customHeight="1">
      <c r="B64" s="1366">
        <v>2</v>
      </c>
      <c r="C64" s="1359" t="s">
        <v>2865</v>
      </c>
      <c r="D64" s="186" t="s">
        <v>2866</v>
      </c>
      <c r="E64" s="1356" t="s">
        <v>2884</v>
      </c>
    </row>
    <row r="65" spans="2:5" s="86" customFormat="1" ht="15.95" customHeight="1">
      <c r="B65" s="1367"/>
      <c r="C65" s="1365"/>
      <c r="D65" s="186" t="s">
        <v>2867</v>
      </c>
      <c r="E65" s="1356"/>
    </row>
    <row r="66" spans="2:5" s="86" customFormat="1" ht="15.95" customHeight="1">
      <c r="B66" s="1367"/>
      <c r="C66" s="1365"/>
      <c r="D66" s="186" t="s">
        <v>2868</v>
      </c>
      <c r="E66" s="1356"/>
    </row>
    <row r="67" spans="2:5" s="86" customFormat="1" ht="15.95" customHeight="1">
      <c r="B67" s="1367"/>
      <c r="C67" s="1365"/>
      <c r="D67" s="186" t="s">
        <v>2869</v>
      </c>
      <c r="E67" s="1356"/>
    </row>
    <row r="68" spans="2:5" s="86" customFormat="1" ht="27.95" customHeight="1">
      <c r="B68" s="1367"/>
      <c r="C68" s="1365"/>
      <c r="D68" s="186" t="s">
        <v>2870</v>
      </c>
      <c r="E68" s="1356"/>
    </row>
    <row r="69" spans="2:5" s="86" customFormat="1" ht="15.95" customHeight="1">
      <c r="B69" s="1368"/>
      <c r="C69" s="1360"/>
      <c r="D69" s="186" t="s">
        <v>2871</v>
      </c>
      <c r="E69" s="1356"/>
    </row>
    <row r="70" spans="2:5" s="86" customFormat="1" ht="15.95" customHeight="1">
      <c r="B70" s="1366">
        <v>3</v>
      </c>
      <c r="C70" s="1359" t="s">
        <v>2872</v>
      </c>
      <c r="D70" s="186" t="s">
        <v>2873</v>
      </c>
      <c r="E70" s="1356" t="s">
        <v>2885</v>
      </c>
    </row>
    <row r="71" spans="2:5" s="86" customFormat="1" ht="15.95" customHeight="1">
      <c r="B71" s="1367"/>
      <c r="C71" s="1365"/>
      <c r="D71" s="186" t="s">
        <v>2874</v>
      </c>
      <c r="E71" s="1356"/>
    </row>
    <row r="72" spans="2:5" s="86" customFormat="1" ht="15.95" customHeight="1">
      <c r="B72" s="1367"/>
      <c r="C72" s="1365"/>
      <c r="D72" s="186" t="s">
        <v>2875</v>
      </c>
      <c r="E72" s="1356"/>
    </row>
    <row r="73" spans="2:5" s="86" customFormat="1" ht="15.95" customHeight="1">
      <c r="B73" s="1367"/>
      <c r="C73" s="1365"/>
      <c r="D73" s="186" t="s">
        <v>2876</v>
      </c>
      <c r="E73" s="1356"/>
    </row>
    <row r="74" spans="2:5" s="86" customFormat="1" ht="15.95" customHeight="1">
      <c r="B74" s="1367"/>
      <c r="C74" s="1365"/>
      <c r="D74" s="186" t="s">
        <v>2877</v>
      </c>
      <c r="E74" s="1356"/>
    </row>
    <row r="75" spans="2:5" s="86" customFormat="1" ht="15.95" customHeight="1">
      <c r="B75" s="1367"/>
      <c r="C75" s="1365"/>
      <c r="D75" s="186" t="s">
        <v>2878</v>
      </c>
      <c r="E75" s="1356"/>
    </row>
    <row r="76" spans="2:5" s="86" customFormat="1" ht="15.95" customHeight="1">
      <c r="B76" s="1367"/>
      <c r="C76" s="1365"/>
      <c r="D76" s="186" t="s">
        <v>2879</v>
      </c>
      <c r="E76" s="1356"/>
    </row>
    <row r="77" spans="2:5" s="86" customFormat="1" ht="15.95" customHeight="1">
      <c r="B77" s="1367"/>
      <c r="C77" s="1365"/>
      <c r="D77" s="186" t="s">
        <v>2869</v>
      </c>
      <c r="E77" s="1356"/>
    </row>
    <row r="78" spans="2:5" s="86" customFormat="1" ht="15.95" customHeight="1">
      <c r="B78" s="1367"/>
      <c r="C78" s="1365"/>
      <c r="D78" s="186" t="s">
        <v>2880</v>
      </c>
      <c r="E78" s="1356"/>
    </row>
    <row r="79" spans="2:5" s="86" customFormat="1" ht="15.95" customHeight="1">
      <c r="B79" s="1367"/>
      <c r="C79" s="1365"/>
      <c r="D79" s="186" t="s">
        <v>2881</v>
      </c>
      <c r="E79" s="1356"/>
    </row>
    <row r="80" spans="2:5" s="86" customFormat="1" ht="15.95" customHeight="1">
      <c r="B80" s="1368"/>
      <c r="C80" s="1360"/>
      <c r="D80" s="186" t="s">
        <v>2882</v>
      </c>
      <c r="E80" s="1356"/>
    </row>
    <row r="81" spans="2:5" ht="15.95" customHeight="1">
      <c r="B81" s="1364"/>
      <c r="C81" s="1364"/>
      <c r="D81" s="112" t="s">
        <v>823</v>
      </c>
      <c r="E81" s="43">
        <v>8548438.1400000006</v>
      </c>
    </row>
    <row r="82" spans="2:5" s="86" customFormat="1" ht="15.95" customHeight="1"/>
    <row r="83" spans="2:5">
      <c r="B83" s="86"/>
      <c r="D83" s="86"/>
      <c r="E83" s="86"/>
    </row>
    <row r="84" spans="2:5" s="86" customFormat="1">
      <c r="B84" s="1245" t="s">
        <v>1027</v>
      </c>
      <c r="C84" s="1245"/>
      <c r="D84" s="1245"/>
      <c r="E84" s="1245"/>
    </row>
    <row r="85" spans="2:5" s="86" customFormat="1">
      <c r="B85" s="951">
        <v>1</v>
      </c>
      <c r="C85" s="952" t="s">
        <v>5385</v>
      </c>
      <c r="D85" s="953" t="s">
        <v>5386</v>
      </c>
      <c r="E85" s="954">
        <v>12908.73</v>
      </c>
    </row>
    <row r="86" spans="2:5" s="86" customFormat="1">
      <c r="B86" s="951">
        <v>2</v>
      </c>
      <c r="C86" s="955" t="s">
        <v>5387</v>
      </c>
      <c r="D86" s="953" t="s">
        <v>5388</v>
      </c>
      <c r="E86" s="956">
        <v>19206.810000000001</v>
      </c>
    </row>
    <row r="87" spans="2:5" s="86" customFormat="1">
      <c r="B87" s="951">
        <v>3</v>
      </c>
      <c r="C87" s="957" t="s">
        <v>917</v>
      </c>
      <c r="D87" s="953" t="s">
        <v>5389</v>
      </c>
      <c r="E87" s="958">
        <v>8937.92</v>
      </c>
    </row>
    <row r="88" spans="2:5" s="86" customFormat="1">
      <c r="B88" s="1348"/>
      <c r="C88" s="1349"/>
      <c r="D88" s="959" t="s">
        <v>823</v>
      </c>
      <c r="E88" s="950">
        <f>SUM(E85:E87)</f>
        <v>41053.46</v>
      </c>
    </row>
    <row r="89" spans="2:5" s="86" customFormat="1">
      <c r="B89" s="1335" t="s">
        <v>3738</v>
      </c>
      <c r="C89" s="1336"/>
      <c r="D89" s="1336"/>
      <c r="E89" s="1336"/>
    </row>
    <row r="90" spans="2:5" s="86" customFormat="1">
      <c r="B90" s="951">
        <v>1</v>
      </c>
      <c r="C90" s="1027" t="s">
        <v>5514</v>
      </c>
      <c r="D90" s="953" t="s">
        <v>14</v>
      </c>
      <c r="E90" s="1002">
        <v>16220.75</v>
      </c>
    </row>
    <row r="91" spans="2:5" s="86" customFormat="1">
      <c r="B91" s="951">
        <v>2</v>
      </c>
      <c r="C91" s="1027" t="s">
        <v>5515</v>
      </c>
      <c r="D91" s="953" t="s">
        <v>14</v>
      </c>
      <c r="E91" s="1002">
        <v>3424.13</v>
      </c>
    </row>
    <row r="92" spans="2:5" s="86" customFormat="1">
      <c r="B92" s="951">
        <v>3</v>
      </c>
      <c r="C92" s="1027" t="s">
        <v>5514</v>
      </c>
      <c r="D92" s="953" t="s">
        <v>14</v>
      </c>
      <c r="E92" s="1002">
        <v>11793.7</v>
      </c>
    </row>
    <row r="93" spans="2:5" s="86" customFormat="1">
      <c r="B93" s="951">
        <v>4</v>
      </c>
      <c r="C93" s="1027" t="s">
        <v>5516</v>
      </c>
      <c r="D93" s="953" t="s">
        <v>14</v>
      </c>
      <c r="E93" s="1002">
        <v>4324.33</v>
      </c>
    </row>
    <row r="94" spans="2:5" s="86" customFormat="1">
      <c r="B94" s="951">
        <v>5</v>
      </c>
      <c r="C94" s="1027" t="s">
        <v>5516</v>
      </c>
      <c r="D94" s="953" t="s">
        <v>14</v>
      </c>
      <c r="E94" s="1002">
        <v>8907.56</v>
      </c>
    </row>
    <row r="95" spans="2:5" s="86" customFormat="1">
      <c r="B95" s="951">
        <v>6</v>
      </c>
      <c r="C95" s="1027" t="s">
        <v>5517</v>
      </c>
      <c r="D95" s="953" t="s">
        <v>14</v>
      </c>
      <c r="E95" s="1002">
        <v>10894.06</v>
      </c>
    </row>
    <row r="96" spans="2:5" s="86" customFormat="1">
      <c r="B96" s="951">
        <v>7</v>
      </c>
      <c r="C96" s="1027" t="s">
        <v>5515</v>
      </c>
      <c r="D96" s="953" t="s">
        <v>14</v>
      </c>
      <c r="E96" s="1002">
        <v>490</v>
      </c>
    </row>
    <row r="97" spans="2:5" s="86" customFormat="1">
      <c r="B97" s="951">
        <v>8</v>
      </c>
      <c r="C97" s="1027" t="s">
        <v>5518</v>
      </c>
      <c r="D97" s="953" t="s">
        <v>14</v>
      </c>
      <c r="E97" s="1002">
        <v>135200</v>
      </c>
    </row>
    <row r="98" spans="2:5" s="86" customFormat="1">
      <c r="B98" s="951">
        <v>9</v>
      </c>
      <c r="C98" s="1027" t="s">
        <v>5519</v>
      </c>
      <c r="D98" s="953" t="s">
        <v>14</v>
      </c>
      <c r="E98" s="1002">
        <v>139700</v>
      </c>
    </row>
    <row r="99" spans="2:5" s="86" customFormat="1">
      <c r="B99" s="951">
        <v>10</v>
      </c>
      <c r="C99" s="1027" t="s">
        <v>5520</v>
      </c>
      <c r="D99" s="953" t="s">
        <v>14</v>
      </c>
      <c r="E99" s="1002">
        <v>280</v>
      </c>
    </row>
    <row r="100" spans="2:5" s="86" customFormat="1">
      <c r="B100" s="951">
        <v>11</v>
      </c>
      <c r="C100" s="1027" t="s">
        <v>5521</v>
      </c>
      <c r="D100" s="953" t="s">
        <v>14</v>
      </c>
      <c r="E100" s="1002">
        <v>570</v>
      </c>
    </row>
    <row r="101" spans="2:5" s="86" customFormat="1">
      <c r="B101" s="951">
        <v>12</v>
      </c>
      <c r="C101" s="1027" t="s">
        <v>5522</v>
      </c>
      <c r="D101" s="953" t="s">
        <v>14</v>
      </c>
      <c r="E101" s="1002">
        <v>550</v>
      </c>
    </row>
    <row r="102" spans="2:5" s="86" customFormat="1">
      <c r="B102" s="951">
        <v>13</v>
      </c>
      <c r="C102" s="1027" t="s">
        <v>5523</v>
      </c>
      <c r="D102" s="953" t="s">
        <v>14</v>
      </c>
      <c r="E102" s="1002">
        <v>3327.75</v>
      </c>
    </row>
    <row r="103" spans="2:5" s="86" customFormat="1">
      <c r="B103" s="951">
        <v>14</v>
      </c>
      <c r="C103" s="1027" t="s">
        <v>5524</v>
      </c>
      <c r="D103" s="953" t="s">
        <v>14</v>
      </c>
      <c r="E103" s="1002">
        <v>54500.33</v>
      </c>
    </row>
    <row r="104" spans="2:5" s="86" customFormat="1">
      <c r="B104" s="951">
        <v>15</v>
      </c>
      <c r="C104" s="1027" t="s">
        <v>5525</v>
      </c>
      <c r="D104" s="953" t="s">
        <v>14</v>
      </c>
      <c r="E104" s="1002">
        <v>558.04999999999995</v>
      </c>
    </row>
    <row r="105" spans="2:5" s="86" customFormat="1">
      <c r="B105" s="951">
        <v>16</v>
      </c>
      <c r="C105" s="1027" t="s">
        <v>5526</v>
      </c>
      <c r="D105" s="953" t="s">
        <v>14</v>
      </c>
      <c r="E105" s="1028">
        <v>0</v>
      </c>
    </row>
    <row r="106" spans="2:5" s="86" customFormat="1">
      <c r="B106" s="951">
        <v>17</v>
      </c>
      <c r="C106" s="1027" t="s">
        <v>5527</v>
      </c>
      <c r="D106" s="953" t="s">
        <v>14</v>
      </c>
      <c r="E106" s="1002">
        <v>8320</v>
      </c>
    </row>
    <row r="107" spans="2:5" s="86" customFormat="1">
      <c r="B107" s="951">
        <v>18</v>
      </c>
      <c r="C107" s="1027" t="s">
        <v>5528</v>
      </c>
      <c r="D107" s="953" t="s">
        <v>14</v>
      </c>
      <c r="E107" s="1002">
        <v>63800</v>
      </c>
    </row>
    <row r="108" spans="2:5" s="86" customFormat="1">
      <c r="B108" s="1348"/>
      <c r="C108" s="1349"/>
      <c r="D108" s="959" t="s">
        <v>823</v>
      </c>
      <c r="E108" s="950">
        <f>SUM(E90:E107)</f>
        <v>462860.66000000003</v>
      </c>
    </row>
    <row r="109" spans="2:5" s="86" customFormat="1"/>
    <row r="110" spans="2:5" s="86" customFormat="1"/>
    <row r="111" spans="2:5">
      <c r="B111" s="1335" t="s">
        <v>2414</v>
      </c>
      <c r="C111" s="1336"/>
      <c r="D111" s="1336"/>
      <c r="E111" s="1336"/>
    </row>
    <row r="112" spans="2:5">
      <c r="B112" s="1306" t="s">
        <v>0</v>
      </c>
      <c r="C112" s="1306" t="s">
        <v>2415</v>
      </c>
      <c r="D112" s="1306" t="s">
        <v>2379</v>
      </c>
      <c r="E112" s="1354" t="s">
        <v>1997</v>
      </c>
    </row>
    <row r="113" spans="2:5">
      <c r="B113" s="1306"/>
      <c r="C113" s="1306"/>
      <c r="D113" s="1306"/>
      <c r="E113" s="1355"/>
    </row>
    <row r="114" spans="2:5">
      <c r="B114" s="1335" t="s">
        <v>704</v>
      </c>
      <c r="C114" s="1336"/>
      <c r="D114" s="1336"/>
      <c r="E114" s="1336"/>
    </row>
    <row r="115" spans="2:5">
      <c r="B115" s="40">
        <v>1</v>
      </c>
      <c r="C115" s="1350" t="s">
        <v>1948</v>
      </c>
      <c r="D115" s="127" t="s">
        <v>1949</v>
      </c>
      <c r="E115" s="10">
        <v>301096.45</v>
      </c>
    </row>
    <row r="116" spans="2:5">
      <c r="B116" s="40">
        <v>2</v>
      </c>
      <c r="C116" s="1350"/>
      <c r="D116" s="127" t="s">
        <v>1950</v>
      </c>
      <c r="E116" s="10">
        <v>37275.53</v>
      </c>
    </row>
    <row r="117" spans="2:5">
      <c r="B117" s="40">
        <v>3</v>
      </c>
      <c r="C117" s="1350"/>
      <c r="D117" s="127" t="s">
        <v>2388</v>
      </c>
      <c r="E117" s="10">
        <v>60760.72</v>
      </c>
    </row>
    <row r="118" spans="2:5">
      <c r="B118" s="40">
        <v>4</v>
      </c>
      <c r="C118" s="1350"/>
      <c r="D118" s="127" t="s">
        <v>1951</v>
      </c>
      <c r="E118" s="1351">
        <v>312439.06</v>
      </c>
    </row>
    <row r="119" spans="2:5">
      <c r="B119" s="40">
        <v>5</v>
      </c>
      <c r="C119" s="1350"/>
      <c r="D119" s="127" t="s">
        <v>1952</v>
      </c>
      <c r="E119" s="1352"/>
    </row>
    <row r="120" spans="2:5">
      <c r="B120" s="1255"/>
      <c r="C120" s="1257"/>
      <c r="D120" s="120" t="s">
        <v>823</v>
      </c>
      <c r="E120" s="43">
        <f>SUM(E115:E119)</f>
        <v>711571.76</v>
      </c>
    </row>
    <row r="121" spans="2:5">
      <c r="B121" s="1335" t="s">
        <v>531</v>
      </c>
      <c r="C121" s="1336"/>
      <c r="D121" s="1336"/>
      <c r="E121" s="1336"/>
    </row>
    <row r="122" spans="2:5">
      <c r="B122" s="40">
        <v>1</v>
      </c>
      <c r="C122" s="694" t="s">
        <v>3827</v>
      </c>
      <c r="D122" s="691" t="s">
        <v>3826</v>
      </c>
      <c r="E122" s="119">
        <v>22128.68</v>
      </c>
    </row>
    <row r="123" spans="2:5">
      <c r="B123" s="1255"/>
      <c r="C123" s="1257"/>
      <c r="D123" s="820" t="s">
        <v>823</v>
      </c>
      <c r="E123" s="43">
        <f>SUM(E122)</f>
        <v>22128.68</v>
      </c>
    </row>
    <row r="126" spans="2:5">
      <c r="B126" s="1245" t="s">
        <v>3738</v>
      </c>
      <c r="C126" s="1245"/>
      <c r="D126" s="1245"/>
      <c r="E126" s="1245"/>
    </row>
    <row r="127" spans="2:5">
      <c r="B127" s="951">
        <v>1</v>
      </c>
      <c r="C127" s="1007" t="s">
        <v>5490</v>
      </c>
      <c r="D127" s="1008" t="s">
        <v>5491</v>
      </c>
      <c r="E127" s="1009">
        <v>15830</v>
      </c>
    </row>
    <row r="128" spans="2:5">
      <c r="B128" s="951">
        <v>2</v>
      </c>
      <c r="C128" s="1010" t="s">
        <v>5492</v>
      </c>
      <c r="D128" s="953" t="s">
        <v>5493</v>
      </c>
      <c r="E128" s="1002">
        <v>81980</v>
      </c>
    </row>
    <row r="129" spans="2:5">
      <c r="B129" s="951">
        <v>3</v>
      </c>
      <c r="C129" s="1010" t="s">
        <v>5494</v>
      </c>
      <c r="D129" s="953" t="s">
        <v>5495</v>
      </c>
      <c r="E129" s="1002">
        <v>40980</v>
      </c>
    </row>
    <row r="130" spans="2:5">
      <c r="B130" s="951">
        <v>4</v>
      </c>
      <c r="C130" s="1010" t="s">
        <v>5496</v>
      </c>
      <c r="D130" s="953" t="s">
        <v>5497</v>
      </c>
      <c r="E130" s="1002">
        <v>35300</v>
      </c>
    </row>
    <row r="131" spans="2:5">
      <c r="B131" s="951">
        <v>5</v>
      </c>
      <c r="C131" s="1010" t="s">
        <v>5498</v>
      </c>
      <c r="D131" s="953" t="s">
        <v>5499</v>
      </c>
      <c r="E131" s="1002">
        <v>4742203.6399999997</v>
      </c>
    </row>
    <row r="132" spans="2:5">
      <c r="B132" s="951">
        <v>6</v>
      </c>
      <c r="C132" s="1010" t="s">
        <v>5500</v>
      </c>
      <c r="D132" s="953" t="s">
        <v>5501</v>
      </c>
      <c r="E132" s="1002">
        <v>219636.16</v>
      </c>
    </row>
    <row r="133" spans="2:5">
      <c r="B133" s="951">
        <v>7</v>
      </c>
      <c r="C133" s="1010" t="s">
        <v>5502</v>
      </c>
      <c r="D133" s="953" t="s">
        <v>5503</v>
      </c>
      <c r="E133" s="1002">
        <v>35598.92</v>
      </c>
    </row>
    <row r="134" spans="2:5">
      <c r="B134" s="951">
        <v>8</v>
      </c>
      <c r="C134" s="1010" t="s">
        <v>5504</v>
      </c>
      <c r="D134" s="953" t="s">
        <v>5505</v>
      </c>
      <c r="E134" s="1002">
        <v>10000</v>
      </c>
    </row>
    <row r="135" spans="2:5">
      <c r="B135" s="951">
        <v>9</v>
      </c>
      <c r="C135" s="1010" t="s">
        <v>5506</v>
      </c>
      <c r="D135" s="953" t="s">
        <v>5507</v>
      </c>
      <c r="E135" s="1002">
        <v>35683.82</v>
      </c>
    </row>
    <row r="136" spans="2:5">
      <c r="B136" s="951">
        <v>10</v>
      </c>
      <c r="C136" s="1010" t="s">
        <v>5508</v>
      </c>
      <c r="D136" s="953" t="s">
        <v>5509</v>
      </c>
      <c r="E136" s="1002">
        <v>8584.5300000000007</v>
      </c>
    </row>
    <row r="137" spans="2:5">
      <c r="B137" s="951">
        <v>11</v>
      </c>
      <c r="C137" s="1010" t="s">
        <v>5510</v>
      </c>
      <c r="D137" s="953" t="s">
        <v>5511</v>
      </c>
      <c r="E137" s="1002">
        <v>33637.75</v>
      </c>
    </row>
    <row r="138" spans="2:5">
      <c r="B138" s="951">
        <v>12</v>
      </c>
      <c r="C138" s="1010" t="s">
        <v>5512</v>
      </c>
      <c r="D138" s="953" t="s">
        <v>5513</v>
      </c>
      <c r="E138" s="1002">
        <v>50000</v>
      </c>
    </row>
    <row r="139" spans="2:5">
      <c r="B139" s="1247"/>
      <c r="C139" s="1249"/>
      <c r="D139" s="959" t="s">
        <v>823</v>
      </c>
      <c r="E139" s="950">
        <f>SUM(E127:E138)</f>
        <v>5309434.82</v>
      </c>
    </row>
  </sheetData>
  <mergeCells count="45">
    <mergeCell ref="B81:C81"/>
    <mergeCell ref="C64:C69"/>
    <mergeCell ref="C70:C80"/>
    <mergeCell ref="B55:B63"/>
    <mergeCell ref="B64:B69"/>
    <mergeCell ref="C55:C60"/>
    <mergeCell ref="B70:B80"/>
    <mergeCell ref="B7:E7"/>
    <mergeCell ref="B8:E8"/>
    <mergeCell ref="B27:E27"/>
    <mergeCell ref="B37:E37"/>
    <mergeCell ref="B11:E11"/>
    <mergeCell ref="C28:C29"/>
    <mergeCell ref="C30:C33"/>
    <mergeCell ref="E9:E10"/>
    <mergeCell ref="B14:E14"/>
    <mergeCell ref="B9:B10"/>
    <mergeCell ref="C9:C10"/>
    <mergeCell ref="D9:D10"/>
    <mergeCell ref="B54:E54"/>
    <mergeCell ref="B40:C40"/>
    <mergeCell ref="B13:C13"/>
    <mergeCell ref="B111:E111"/>
    <mergeCell ref="B112:B113"/>
    <mergeCell ref="C112:C113"/>
    <mergeCell ref="D112:D113"/>
    <mergeCell ref="E112:E113"/>
    <mergeCell ref="E55:E63"/>
    <mergeCell ref="E64:E69"/>
    <mergeCell ref="E70:E80"/>
    <mergeCell ref="B41:E41"/>
    <mergeCell ref="B51:C51"/>
    <mergeCell ref="B84:E84"/>
    <mergeCell ref="B88:C88"/>
    <mergeCell ref="C62:C63"/>
    <mergeCell ref="B126:E126"/>
    <mergeCell ref="B139:C139"/>
    <mergeCell ref="B123:C123"/>
    <mergeCell ref="B89:E89"/>
    <mergeCell ref="B108:C108"/>
    <mergeCell ref="B121:E121"/>
    <mergeCell ref="B120:C120"/>
    <mergeCell ref="B114:E114"/>
    <mergeCell ref="C115:C119"/>
    <mergeCell ref="E118:E119"/>
  </mergeCells>
  <phoneticPr fontId="9" type="noConversion"/>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A1:G108"/>
  <sheetViews>
    <sheetView workbookViewId="0">
      <selection activeCell="G64" sqref="G64"/>
    </sheetView>
  </sheetViews>
  <sheetFormatPr defaultColWidth="9" defaultRowHeight="15"/>
  <cols>
    <col min="1" max="1" width="3.875" style="86" customWidth="1"/>
    <col min="2" max="2" width="3.625" style="86" customWidth="1"/>
    <col min="3" max="3" width="53.625" style="86" customWidth="1"/>
    <col min="4" max="4" width="11" style="86" customWidth="1"/>
    <col min="5" max="5" width="19.625" style="12" customWidth="1"/>
    <col min="6" max="6" width="15.375" style="4" customWidth="1"/>
    <col min="7" max="7" width="15.875" style="4" bestFit="1" customWidth="1"/>
    <col min="8" max="8" width="15.875" style="4" customWidth="1"/>
    <col min="9" max="16384" width="9" style="4"/>
  </cols>
  <sheetData>
    <row r="1" spans="2:7" s="86" customFormat="1" ht="14.1" customHeight="1">
      <c r="E1" s="12"/>
    </row>
    <row r="2" spans="2:7" s="86" customFormat="1" ht="14.1" customHeight="1">
      <c r="E2" s="12"/>
    </row>
    <row r="3" spans="2:7" s="86" customFormat="1" ht="14.1" customHeight="1">
      <c r="E3" s="12"/>
    </row>
    <row r="4" spans="2:7" s="86" customFormat="1" ht="14.1" customHeight="1">
      <c r="E4" s="12"/>
    </row>
    <row r="5" spans="2:7" s="86" customFormat="1" ht="14.1" customHeight="1">
      <c r="E5" s="12"/>
    </row>
    <row r="6" spans="2:7" s="86" customFormat="1" ht="14.1" customHeight="1">
      <c r="E6" s="12"/>
    </row>
    <row r="7" spans="2:7" s="86" customFormat="1" ht="17.100000000000001" customHeight="1">
      <c r="B7" s="1233" t="s">
        <v>5670</v>
      </c>
      <c r="C7" s="1233"/>
      <c r="D7" s="1369"/>
      <c r="E7" s="1233"/>
    </row>
    <row r="8" spans="2:7" ht="27" customHeight="1">
      <c r="B8" s="1262" t="s">
        <v>2473</v>
      </c>
      <c r="C8" s="1262"/>
      <c r="D8" s="1370"/>
      <c r="E8" s="1262"/>
    </row>
    <row r="9" spans="2:7" ht="30" customHeight="1">
      <c r="B9" s="146" t="s">
        <v>0</v>
      </c>
      <c r="C9" s="147" t="s">
        <v>1</v>
      </c>
      <c r="D9" s="147" t="s">
        <v>3847</v>
      </c>
      <c r="E9" s="148" t="s">
        <v>52</v>
      </c>
    </row>
    <row r="10" spans="2:7" s="86" customFormat="1" ht="15.95" customHeight="1">
      <c r="B10" s="1371" t="s">
        <v>2449</v>
      </c>
      <c r="C10" s="1372"/>
      <c r="D10" s="1373"/>
      <c r="E10" s="1372"/>
    </row>
    <row r="11" spans="2:7" ht="15.95" customHeight="1">
      <c r="B11" s="182">
        <v>1</v>
      </c>
      <c r="C11" s="706" t="s">
        <v>5187</v>
      </c>
      <c r="D11" s="137" t="s">
        <v>1830</v>
      </c>
      <c r="E11" s="1193">
        <v>2998690.74</v>
      </c>
    </row>
    <row r="12" spans="2:7" ht="15.95" customHeight="1">
      <c r="B12" s="182">
        <v>2</v>
      </c>
      <c r="C12" s="706" t="s">
        <v>38</v>
      </c>
      <c r="D12" s="137" t="s">
        <v>1830</v>
      </c>
      <c r="E12" s="1193">
        <v>698484.19</v>
      </c>
    </row>
    <row r="13" spans="2:7" ht="15.95" customHeight="1">
      <c r="B13" s="182">
        <v>3</v>
      </c>
      <c r="C13" s="706" t="s">
        <v>1061</v>
      </c>
      <c r="D13" s="137" t="s">
        <v>1830</v>
      </c>
      <c r="E13" s="1193">
        <v>178470.27</v>
      </c>
      <c r="F13" s="86"/>
      <c r="G13" s="160"/>
    </row>
    <row r="14" spans="2:7" ht="15.95" customHeight="1">
      <c r="B14" s="182">
        <v>4</v>
      </c>
      <c r="C14" s="706" t="s">
        <v>93</v>
      </c>
      <c r="D14" s="137" t="s">
        <v>1830</v>
      </c>
      <c r="E14" s="1194">
        <v>3270167.7</v>
      </c>
      <c r="F14" s="86"/>
    </row>
    <row r="15" spans="2:7" ht="15.95" customHeight="1">
      <c r="B15" s="182">
        <v>5</v>
      </c>
      <c r="C15" s="1184" t="s">
        <v>4827</v>
      </c>
      <c r="D15" s="137" t="s">
        <v>1830</v>
      </c>
      <c r="E15" s="1193">
        <v>1429014.79</v>
      </c>
      <c r="F15" s="86"/>
    </row>
    <row r="16" spans="2:7" ht="15.95" customHeight="1">
      <c r="B16" s="182">
        <v>6</v>
      </c>
      <c r="C16" s="706" t="s">
        <v>99</v>
      </c>
      <c r="D16" s="137" t="s">
        <v>1830</v>
      </c>
      <c r="E16" s="1195">
        <v>2307617.09</v>
      </c>
      <c r="F16" s="86"/>
    </row>
    <row r="17" spans="2:6" ht="15.95" customHeight="1">
      <c r="B17" s="182">
        <v>7</v>
      </c>
      <c r="C17" s="706" t="s">
        <v>128</v>
      </c>
      <c r="D17" s="137" t="s">
        <v>1830</v>
      </c>
      <c r="E17" s="1196">
        <v>407117.72</v>
      </c>
      <c r="F17" s="86"/>
    </row>
    <row r="18" spans="2:6" ht="15.95" customHeight="1">
      <c r="B18" s="182">
        <v>8</v>
      </c>
      <c r="C18" s="706" t="s">
        <v>2453</v>
      </c>
      <c r="D18" s="137" t="s">
        <v>1830</v>
      </c>
      <c r="E18" s="1194">
        <v>38104.199999999997</v>
      </c>
      <c r="F18" s="86"/>
    </row>
    <row r="19" spans="2:6" s="86" customFormat="1" ht="15.95" customHeight="1">
      <c r="B19" s="182">
        <v>9</v>
      </c>
      <c r="C19" s="706" t="s">
        <v>2454</v>
      </c>
      <c r="D19" s="137" t="s">
        <v>1830</v>
      </c>
      <c r="E19" s="1194">
        <v>135201.20000000001</v>
      </c>
    </row>
    <row r="20" spans="2:6" s="86" customFormat="1" ht="15.95" customHeight="1">
      <c r="B20" s="182">
        <v>10</v>
      </c>
      <c r="C20" s="706" t="s">
        <v>2455</v>
      </c>
      <c r="D20" s="137" t="s">
        <v>1830</v>
      </c>
      <c r="E20" s="1194">
        <v>89378</v>
      </c>
    </row>
    <row r="21" spans="2:6" s="86" customFormat="1" ht="15.95" customHeight="1">
      <c r="B21" s="182">
        <v>11</v>
      </c>
      <c r="C21" s="706" t="s">
        <v>1990</v>
      </c>
      <c r="D21" s="137" t="s">
        <v>1830</v>
      </c>
      <c r="E21" s="1194">
        <v>31668</v>
      </c>
    </row>
    <row r="22" spans="2:6" s="86" customFormat="1" ht="15.95" customHeight="1">
      <c r="B22" s="182">
        <v>12</v>
      </c>
      <c r="C22" s="1185" t="s">
        <v>2456</v>
      </c>
      <c r="D22" s="137" t="s">
        <v>1830</v>
      </c>
      <c r="E22" s="1194">
        <v>122498</v>
      </c>
    </row>
    <row r="23" spans="2:6" s="86" customFormat="1" ht="15.95" customHeight="1">
      <c r="B23" s="182">
        <v>13</v>
      </c>
      <c r="C23" s="1185" t="s">
        <v>2395</v>
      </c>
      <c r="D23" s="137" t="s">
        <v>1830</v>
      </c>
      <c r="E23" s="1194">
        <v>252130</v>
      </c>
    </row>
    <row r="24" spans="2:6" s="86" customFormat="1" ht="15.95" customHeight="1">
      <c r="B24" s="182">
        <v>14</v>
      </c>
      <c r="C24" s="1185" t="s">
        <v>2457</v>
      </c>
      <c r="D24" s="137" t="s">
        <v>1830</v>
      </c>
      <c r="E24" s="1194">
        <v>203688.2</v>
      </c>
    </row>
    <row r="25" spans="2:6" s="86" customFormat="1" ht="15.95" customHeight="1">
      <c r="B25" s="182">
        <v>15</v>
      </c>
      <c r="C25" s="706" t="s">
        <v>1993</v>
      </c>
      <c r="D25" s="137" t="s">
        <v>1830</v>
      </c>
      <c r="E25" s="1194">
        <v>26800</v>
      </c>
    </row>
    <row r="26" spans="2:6" s="86" customFormat="1" ht="15.95" customHeight="1">
      <c r="B26" s="182">
        <v>16</v>
      </c>
      <c r="C26" s="706" t="s">
        <v>278</v>
      </c>
      <c r="D26" s="137" t="s">
        <v>1830</v>
      </c>
      <c r="E26" s="1193">
        <v>196564.79</v>
      </c>
    </row>
    <row r="27" spans="2:6" s="86" customFormat="1" ht="15.95" customHeight="1">
      <c r="B27" s="182">
        <v>17</v>
      </c>
      <c r="C27" s="706" t="s">
        <v>292</v>
      </c>
      <c r="D27" s="137" t="s">
        <v>1830</v>
      </c>
      <c r="E27" s="1197">
        <v>15028</v>
      </c>
    </row>
    <row r="28" spans="2:6" s="86" customFormat="1" ht="15.95" customHeight="1">
      <c r="B28" s="182">
        <v>18</v>
      </c>
      <c r="C28" s="1184" t="s">
        <v>807</v>
      </c>
      <c r="D28" s="137" t="s">
        <v>1830</v>
      </c>
      <c r="E28" s="1193">
        <v>74544.98</v>
      </c>
    </row>
    <row r="29" spans="2:6" s="86" customFormat="1" ht="15.95" customHeight="1">
      <c r="B29" s="182">
        <v>19</v>
      </c>
      <c r="C29" s="706" t="s">
        <v>294</v>
      </c>
      <c r="D29" s="137" t="s">
        <v>1830</v>
      </c>
      <c r="E29" s="1198">
        <v>13999</v>
      </c>
    </row>
    <row r="30" spans="2:6" s="86" customFormat="1" ht="15.95" customHeight="1">
      <c r="B30" s="182">
        <v>20</v>
      </c>
      <c r="C30" s="706" t="s">
        <v>298</v>
      </c>
      <c r="D30" s="137" t="s">
        <v>1830</v>
      </c>
      <c r="E30" s="1193">
        <v>89500.53</v>
      </c>
    </row>
    <row r="31" spans="2:6" s="86" customFormat="1" ht="15.95" customHeight="1">
      <c r="B31" s="182">
        <v>21</v>
      </c>
      <c r="C31" s="706" t="s">
        <v>305</v>
      </c>
      <c r="D31" s="137" t="s">
        <v>1830</v>
      </c>
      <c r="E31" s="1194">
        <v>29701.5</v>
      </c>
    </row>
    <row r="32" spans="2:6" s="86" customFormat="1" ht="15.95" customHeight="1">
      <c r="B32" s="182">
        <v>22</v>
      </c>
      <c r="C32" s="706" t="s">
        <v>346</v>
      </c>
      <c r="D32" s="137" t="s">
        <v>1830</v>
      </c>
      <c r="E32" s="1194">
        <v>28137.55</v>
      </c>
    </row>
    <row r="33" spans="2:5" s="86" customFormat="1" ht="15.95" customHeight="1">
      <c r="B33" s="182">
        <v>23</v>
      </c>
      <c r="C33" s="706" t="s">
        <v>312</v>
      </c>
      <c r="D33" s="137" t="s">
        <v>1830</v>
      </c>
      <c r="E33" s="1194">
        <v>126756.86</v>
      </c>
    </row>
    <row r="34" spans="2:5" s="86" customFormat="1" ht="15.95" customHeight="1">
      <c r="B34" s="182">
        <v>24</v>
      </c>
      <c r="C34" s="706" t="s">
        <v>313</v>
      </c>
      <c r="D34" s="137" t="s">
        <v>1830</v>
      </c>
      <c r="E34" s="1193">
        <v>63608.23</v>
      </c>
    </row>
    <row r="35" spans="2:5" s="86" customFormat="1" ht="15.95" customHeight="1">
      <c r="B35" s="182">
        <v>25</v>
      </c>
      <c r="C35" s="706" t="s">
        <v>314</v>
      </c>
      <c r="D35" s="137" t="s">
        <v>1830</v>
      </c>
      <c r="E35" s="1194">
        <v>14430</v>
      </c>
    </row>
    <row r="36" spans="2:5" s="86" customFormat="1" ht="15.95" customHeight="1">
      <c r="B36" s="182">
        <v>26</v>
      </c>
      <c r="C36" s="706" t="s">
        <v>315</v>
      </c>
      <c r="D36" s="137" t="s">
        <v>1830</v>
      </c>
      <c r="E36" s="1193">
        <v>138097.35999999999</v>
      </c>
    </row>
    <row r="37" spans="2:5" s="86" customFormat="1" ht="15.95" customHeight="1">
      <c r="B37" s="182">
        <v>27</v>
      </c>
      <c r="C37" s="706" t="s">
        <v>316</v>
      </c>
      <c r="D37" s="137" t="s">
        <v>1830</v>
      </c>
      <c r="E37" s="1193">
        <v>64822.18</v>
      </c>
    </row>
    <row r="38" spans="2:5" s="86" customFormat="1" ht="15.95" customHeight="1">
      <c r="B38" s="182">
        <v>28</v>
      </c>
      <c r="C38" s="706" t="s">
        <v>317</v>
      </c>
      <c r="D38" s="137" t="s">
        <v>1830</v>
      </c>
      <c r="E38" s="1193">
        <v>722629.21</v>
      </c>
    </row>
    <row r="39" spans="2:5" s="86" customFormat="1" ht="15.95" customHeight="1">
      <c r="B39" s="182">
        <v>29</v>
      </c>
      <c r="C39" s="706" t="s">
        <v>376</v>
      </c>
      <c r="D39" s="137" t="s">
        <v>1830</v>
      </c>
      <c r="E39" s="1194">
        <v>223304.34</v>
      </c>
    </row>
    <row r="40" spans="2:5" s="86" customFormat="1" ht="15.95" customHeight="1">
      <c r="B40" s="182">
        <v>30</v>
      </c>
      <c r="C40" s="706" t="s">
        <v>2163</v>
      </c>
      <c r="D40" s="137" t="s">
        <v>1830</v>
      </c>
      <c r="E40" s="1198">
        <v>105873.64</v>
      </c>
    </row>
    <row r="41" spans="2:5" s="86" customFormat="1" ht="15.95" customHeight="1">
      <c r="B41" s="182">
        <v>31</v>
      </c>
      <c r="C41" s="706" t="s">
        <v>318</v>
      </c>
      <c r="D41" s="137" t="s">
        <v>1830</v>
      </c>
      <c r="E41" s="1193">
        <v>121104.49</v>
      </c>
    </row>
    <row r="42" spans="2:5" s="86" customFormat="1" ht="15.95" customHeight="1">
      <c r="B42" s="182">
        <v>32</v>
      </c>
      <c r="C42" s="706" t="s">
        <v>319</v>
      </c>
      <c r="D42" s="137" t="s">
        <v>1830</v>
      </c>
      <c r="E42" s="1194">
        <v>195099</v>
      </c>
    </row>
    <row r="43" spans="2:5" s="86" customFormat="1" ht="15.95" customHeight="1">
      <c r="B43" s="182">
        <v>33</v>
      </c>
      <c r="C43" s="706" t="s">
        <v>2458</v>
      </c>
      <c r="D43" s="137" t="s">
        <v>1830</v>
      </c>
      <c r="E43" s="1199">
        <v>312939.8</v>
      </c>
    </row>
    <row r="44" spans="2:5" s="86" customFormat="1" ht="15.95" customHeight="1">
      <c r="B44" s="182">
        <v>34</v>
      </c>
      <c r="C44" s="706" t="s">
        <v>2283</v>
      </c>
      <c r="D44" s="137" t="s">
        <v>1830</v>
      </c>
      <c r="E44" s="1194">
        <v>195490.04</v>
      </c>
    </row>
    <row r="45" spans="2:5" s="86" customFormat="1" ht="15.95" customHeight="1">
      <c r="B45" s="182">
        <v>35</v>
      </c>
      <c r="C45" s="706" t="s">
        <v>390</v>
      </c>
      <c r="D45" s="137" t="s">
        <v>1830</v>
      </c>
      <c r="E45" s="1194">
        <v>81547.649999999994</v>
      </c>
    </row>
    <row r="46" spans="2:5" s="86" customFormat="1" ht="15.95" customHeight="1">
      <c r="B46" s="182">
        <v>36</v>
      </c>
      <c r="C46" s="706" t="s">
        <v>418</v>
      </c>
      <c r="D46" s="137" t="s">
        <v>1830</v>
      </c>
      <c r="E46" s="1200"/>
    </row>
    <row r="47" spans="2:5" s="86" customFormat="1" ht="15.95" customHeight="1">
      <c r="B47" s="182">
        <v>37</v>
      </c>
      <c r="C47" s="706" t="s">
        <v>3014</v>
      </c>
      <c r="D47" s="137" t="s">
        <v>1830</v>
      </c>
      <c r="E47" s="1201">
        <v>163647</v>
      </c>
    </row>
    <row r="48" spans="2:5" s="86" customFormat="1" ht="15.95" customHeight="1">
      <c r="B48" s="182">
        <v>38</v>
      </c>
      <c r="C48" s="706" t="s">
        <v>434</v>
      </c>
      <c r="D48" s="137" t="s">
        <v>1830</v>
      </c>
      <c r="E48" s="1194">
        <v>231606.67</v>
      </c>
    </row>
    <row r="49" spans="2:5" s="86" customFormat="1" ht="15.95" customHeight="1">
      <c r="B49" s="182">
        <v>39</v>
      </c>
      <c r="C49" s="706" t="s">
        <v>449</v>
      </c>
      <c r="D49" s="137" t="s">
        <v>1830</v>
      </c>
      <c r="E49" s="1194">
        <v>45666.9</v>
      </c>
    </row>
    <row r="50" spans="2:5" s="86" customFormat="1" ht="15.95" customHeight="1">
      <c r="B50" s="182">
        <v>40</v>
      </c>
      <c r="C50" s="706" t="s">
        <v>479</v>
      </c>
      <c r="D50" s="137" t="s">
        <v>1830</v>
      </c>
      <c r="E50" s="1194">
        <v>756698.25</v>
      </c>
    </row>
    <row r="51" spans="2:5" s="86" customFormat="1" ht="15.95" customHeight="1">
      <c r="B51" s="182">
        <v>41</v>
      </c>
      <c r="C51" s="1184" t="s">
        <v>2459</v>
      </c>
      <c r="D51" s="137" t="s">
        <v>1830</v>
      </c>
      <c r="E51" s="1194">
        <v>162035.01999999999</v>
      </c>
    </row>
    <row r="52" spans="2:5" s="86" customFormat="1" ht="15.95" customHeight="1">
      <c r="B52" s="182">
        <v>42</v>
      </c>
      <c r="C52" s="1184" t="s">
        <v>1063</v>
      </c>
      <c r="D52" s="137" t="s">
        <v>1830</v>
      </c>
      <c r="E52" s="1194">
        <v>296738.78000000003</v>
      </c>
    </row>
    <row r="53" spans="2:5" s="86" customFormat="1" ht="15.95" customHeight="1">
      <c r="B53" s="182">
        <v>43</v>
      </c>
      <c r="C53" s="1184" t="s">
        <v>767</v>
      </c>
      <c r="D53" s="137" t="s">
        <v>1830</v>
      </c>
      <c r="E53" s="1202">
        <v>662613.31000000006</v>
      </c>
    </row>
    <row r="54" spans="2:5" s="86" customFormat="1" ht="15.95" customHeight="1">
      <c r="B54" s="182">
        <v>44</v>
      </c>
      <c r="C54" s="706" t="s">
        <v>504</v>
      </c>
      <c r="D54" s="137" t="s">
        <v>1830</v>
      </c>
      <c r="E54" s="1050">
        <v>1122372.44</v>
      </c>
    </row>
    <row r="55" spans="2:5" s="86" customFormat="1" ht="15.95" customHeight="1">
      <c r="B55" s="182">
        <v>45</v>
      </c>
      <c r="C55" s="1185" t="s">
        <v>516</v>
      </c>
      <c r="D55" s="137" t="s">
        <v>1830</v>
      </c>
      <c r="E55" s="1203">
        <f>5608717.97-279920.29+84599.4-108200.6+743891.7-300370.72</f>
        <v>5748717.4600000009</v>
      </c>
    </row>
    <row r="56" spans="2:5" s="86" customFormat="1" ht="15.95" customHeight="1">
      <c r="B56" s="182">
        <v>46</v>
      </c>
      <c r="C56" s="706" t="s">
        <v>3634</v>
      </c>
      <c r="D56" s="137" t="s">
        <v>1830</v>
      </c>
      <c r="E56" s="1050">
        <v>6024384.3200000003</v>
      </c>
    </row>
    <row r="57" spans="2:5" s="86" customFormat="1" ht="15.95" customHeight="1">
      <c r="B57" s="182">
        <v>47</v>
      </c>
      <c r="C57" s="706" t="s">
        <v>3635</v>
      </c>
      <c r="D57" s="137" t="s">
        <v>1830</v>
      </c>
      <c r="E57" s="1204">
        <v>1196263.18</v>
      </c>
    </row>
    <row r="58" spans="2:5" s="86" customFormat="1" ht="15.95" customHeight="1">
      <c r="B58" s="182">
        <v>48</v>
      </c>
      <c r="C58" s="706" t="s">
        <v>5677</v>
      </c>
      <c r="D58" s="137" t="s">
        <v>1830</v>
      </c>
      <c r="E58" s="1050">
        <v>884530.81</v>
      </c>
    </row>
    <row r="59" spans="2:5" s="86" customFormat="1" ht="15.95" customHeight="1">
      <c r="B59" s="182">
        <v>49</v>
      </c>
      <c r="C59" s="706" t="s">
        <v>1852</v>
      </c>
      <c r="D59" s="137" t="s">
        <v>1830</v>
      </c>
      <c r="E59" s="1205">
        <v>4000862.65</v>
      </c>
    </row>
    <row r="60" spans="2:5" s="86" customFormat="1" ht="15.95" customHeight="1">
      <c r="B60" s="182">
        <v>50</v>
      </c>
      <c r="C60" s="706" t="s">
        <v>676</v>
      </c>
      <c r="D60" s="137" t="s">
        <v>1830</v>
      </c>
      <c r="E60" s="991">
        <v>1412126.64</v>
      </c>
    </row>
    <row r="61" spans="2:5" s="86" customFormat="1" ht="15.95" customHeight="1">
      <c r="B61" s="182">
        <v>51</v>
      </c>
      <c r="C61" s="706" t="s">
        <v>753</v>
      </c>
      <c r="D61" s="137" t="s">
        <v>1830</v>
      </c>
      <c r="E61" s="1050">
        <v>148250.21</v>
      </c>
    </row>
    <row r="62" spans="2:5" s="86" customFormat="1" ht="15.95" customHeight="1">
      <c r="B62" s="182">
        <v>52</v>
      </c>
      <c r="C62" s="706" t="s">
        <v>3327</v>
      </c>
      <c r="D62" s="137" t="s">
        <v>1830</v>
      </c>
      <c r="E62" s="1050">
        <v>255953.78</v>
      </c>
    </row>
    <row r="63" spans="2:5" s="86" customFormat="1" ht="15.95" customHeight="1">
      <c r="B63" s="1375" t="s">
        <v>823</v>
      </c>
      <c r="C63" s="1376"/>
      <c r="D63" s="1377"/>
      <c r="E63" s="971">
        <f>SUM(E11:E62)</f>
        <v>38114676.670000002</v>
      </c>
    </row>
    <row r="64" spans="2:5" s="86" customFormat="1" ht="15.95" customHeight="1"/>
    <row r="65" spans="2:5" s="86" customFormat="1" ht="15.95" customHeight="1">
      <c r="B65" s="1318" t="s">
        <v>3291</v>
      </c>
      <c r="C65" s="1318"/>
      <c r="D65" s="1374"/>
      <c r="E65" s="1318"/>
    </row>
    <row r="66" spans="2:5" s="86" customFormat="1" ht="15.95" customHeight="1">
      <c r="B66" s="40">
        <v>1</v>
      </c>
      <c r="C66" s="1186" t="s">
        <v>3291</v>
      </c>
      <c r="D66" s="137" t="s">
        <v>1830</v>
      </c>
      <c r="E66" s="1202">
        <v>802071.43</v>
      </c>
    </row>
    <row r="67" spans="2:5" s="86" customFormat="1" ht="15.95" customHeight="1">
      <c r="B67" s="1375" t="s">
        <v>823</v>
      </c>
      <c r="C67" s="1376"/>
      <c r="D67" s="1377"/>
      <c r="E67" s="971">
        <f>SUM(E66)</f>
        <v>802071.43</v>
      </c>
    </row>
    <row r="68" spans="2:5" s="86" customFormat="1" ht="15.95" customHeight="1">
      <c r="B68" s="318"/>
      <c r="C68" s="318"/>
      <c r="D68" s="318"/>
      <c r="E68" s="319"/>
    </row>
    <row r="69" spans="2:5" s="86" customFormat="1" ht="15.95" customHeight="1">
      <c r="B69" s="1318" t="s">
        <v>5369</v>
      </c>
      <c r="C69" s="1318"/>
      <c r="D69" s="1374"/>
      <c r="E69" s="1318"/>
    </row>
    <row r="70" spans="2:5" ht="15.95" customHeight="1">
      <c r="B70" s="40">
        <v>1</v>
      </c>
      <c r="C70" s="1186" t="s">
        <v>1027</v>
      </c>
      <c r="D70" s="137" t="s">
        <v>1830</v>
      </c>
      <c r="E70" s="960">
        <v>1421996.41</v>
      </c>
    </row>
    <row r="71" spans="2:5" s="86" customFormat="1" ht="15.95" customHeight="1">
      <c r="B71" s="1375" t="s">
        <v>823</v>
      </c>
      <c r="C71" s="1376"/>
      <c r="D71" s="1377"/>
      <c r="E71" s="971">
        <f>SUM(E70)</f>
        <v>1421996.41</v>
      </c>
    </row>
    <row r="72" spans="2:5">
      <c r="B72" s="40">
        <v>1</v>
      </c>
      <c r="C72" s="1186" t="s">
        <v>5390</v>
      </c>
      <c r="D72" s="137" t="s">
        <v>1830</v>
      </c>
      <c r="E72" s="1029">
        <f>169859.03+263403.49+469197.05+48733.81+712902.1+94938.24-712902.1</f>
        <v>1046131.62</v>
      </c>
    </row>
    <row r="73" spans="2:5">
      <c r="B73" s="1375" t="s">
        <v>823</v>
      </c>
      <c r="C73" s="1376"/>
      <c r="D73" s="1377"/>
      <c r="E73" s="971">
        <f>SUM(E72)</f>
        <v>1046131.62</v>
      </c>
    </row>
    <row r="74" spans="2:5">
      <c r="E74" s="86"/>
    </row>
    <row r="75" spans="2:5">
      <c r="E75" s="86"/>
    </row>
    <row r="76" spans="2:5">
      <c r="E76" s="86"/>
    </row>
    <row r="77" spans="2:5">
      <c r="E77" s="86"/>
    </row>
    <row r="78" spans="2:5">
      <c r="E78" s="86"/>
    </row>
    <row r="79" spans="2:5">
      <c r="E79" s="86"/>
    </row>
    <row r="80" spans="2:5">
      <c r="E80" s="86"/>
    </row>
    <row r="81" spans="5:5">
      <c r="E81" s="86"/>
    </row>
    <row r="82" spans="5:5">
      <c r="E82" s="86"/>
    </row>
    <row r="83" spans="5:5">
      <c r="E83" s="86"/>
    </row>
    <row r="84" spans="5:5">
      <c r="E84" s="86"/>
    </row>
    <row r="85" spans="5:5">
      <c r="E85" s="86"/>
    </row>
    <row r="86" spans="5:5">
      <c r="E86" s="86"/>
    </row>
    <row r="87" spans="5:5">
      <c r="E87" s="86"/>
    </row>
    <row r="88" spans="5:5">
      <c r="E88" s="86"/>
    </row>
    <row r="89" spans="5:5">
      <c r="E89" s="86"/>
    </row>
    <row r="90" spans="5:5">
      <c r="E90" s="86"/>
    </row>
    <row r="91" spans="5:5">
      <c r="E91" s="86"/>
    </row>
    <row r="92" spans="5:5">
      <c r="E92" s="86"/>
    </row>
    <row r="93" spans="5:5">
      <c r="E93" s="86"/>
    </row>
    <row r="94" spans="5:5">
      <c r="E94" s="86"/>
    </row>
    <row r="95" spans="5:5">
      <c r="E95" s="86"/>
    </row>
    <row r="96" spans="5:5">
      <c r="E96" s="86"/>
    </row>
    <row r="97" spans="5:5">
      <c r="E97" s="86"/>
    </row>
    <row r="98" spans="5:5">
      <c r="E98" s="86"/>
    </row>
    <row r="99" spans="5:5">
      <c r="E99" s="86"/>
    </row>
    <row r="100" spans="5:5">
      <c r="E100" s="86"/>
    </row>
    <row r="101" spans="5:5">
      <c r="E101" s="86"/>
    </row>
    <row r="102" spans="5:5">
      <c r="E102" s="86"/>
    </row>
    <row r="103" spans="5:5">
      <c r="E103" s="86"/>
    </row>
    <row r="104" spans="5:5">
      <c r="E104" s="86"/>
    </row>
    <row r="105" spans="5:5">
      <c r="E105" s="86"/>
    </row>
    <row r="106" spans="5:5">
      <c r="E106" s="86"/>
    </row>
    <row r="107" spans="5:5">
      <c r="E107" s="86"/>
    </row>
    <row r="108" spans="5:5">
      <c r="E108" s="86"/>
    </row>
  </sheetData>
  <mergeCells count="9">
    <mergeCell ref="B73:D73"/>
    <mergeCell ref="B69:E69"/>
    <mergeCell ref="B63:D63"/>
    <mergeCell ref="B67:D67"/>
    <mergeCell ref="B7:E7"/>
    <mergeCell ref="B8:E8"/>
    <mergeCell ref="B10:E10"/>
    <mergeCell ref="B65:E65"/>
    <mergeCell ref="B71:D71"/>
  </mergeCells>
  <phoneticPr fontId="9" type="noConversion"/>
  <pageMargins left="0.7" right="0.7" top="0.75" bottom="0.75" header="0.3" footer="0.3"/>
  <pageSetup paperSize="9" scale="96" orientation="portrait" r:id="rId1"/>
  <drawing r:id="rId2"/>
</worksheet>
</file>

<file path=xl/worksheets/sheet7.xml><?xml version="1.0" encoding="utf-8"?>
<worksheet xmlns="http://schemas.openxmlformats.org/spreadsheetml/2006/main" xmlns:r="http://schemas.openxmlformats.org/officeDocument/2006/relationships">
  <dimension ref="A1:G2047"/>
  <sheetViews>
    <sheetView workbookViewId="0">
      <selection activeCell="C2051" sqref="C2051"/>
    </sheetView>
  </sheetViews>
  <sheetFormatPr defaultColWidth="9" defaultRowHeight="15"/>
  <cols>
    <col min="1" max="1" width="3.875" style="86" customWidth="1"/>
    <col min="2" max="2" width="4.875" style="226" customWidth="1"/>
    <col min="3" max="3" width="76.375" style="227" customWidth="1"/>
    <col min="4" max="5" width="11.125" style="161" customWidth="1"/>
    <col min="6" max="6" width="19.875" style="544" customWidth="1"/>
    <col min="7" max="7" width="14.875" style="4" customWidth="1"/>
    <col min="8" max="8" width="10.375" style="4" customWidth="1"/>
    <col min="9" max="16384" width="9" style="4"/>
  </cols>
  <sheetData>
    <row r="1" spans="2:6" s="86" customFormat="1" ht="15" customHeight="1">
      <c r="B1" s="226"/>
      <c r="C1" s="227"/>
      <c r="D1" s="161"/>
      <c r="E1" s="161"/>
      <c r="F1" s="544"/>
    </row>
    <row r="2" spans="2:6" s="86" customFormat="1" ht="15" customHeight="1">
      <c r="B2" s="226"/>
      <c r="C2" s="227"/>
      <c r="D2" s="161"/>
      <c r="E2" s="161"/>
      <c r="F2" s="544"/>
    </row>
    <row r="3" spans="2:6" s="86" customFormat="1" ht="15" customHeight="1">
      <c r="B3" s="226"/>
      <c r="C3" s="227"/>
      <c r="D3" s="161"/>
      <c r="E3" s="161"/>
      <c r="F3" s="544"/>
    </row>
    <row r="4" spans="2:6" s="86" customFormat="1" ht="15" customHeight="1">
      <c r="B4" s="226"/>
      <c r="C4" s="227"/>
      <c r="D4" s="161"/>
      <c r="E4" s="161"/>
      <c r="F4" s="544"/>
    </row>
    <row r="5" spans="2:6" s="86" customFormat="1" ht="15" customHeight="1">
      <c r="B5" s="226"/>
      <c r="C5" s="227"/>
      <c r="D5" s="161"/>
      <c r="E5" s="161"/>
      <c r="F5" s="544"/>
    </row>
    <row r="6" spans="2:6" s="86" customFormat="1" ht="15" customHeight="1">
      <c r="B6" s="226"/>
      <c r="C6" s="227"/>
      <c r="D6" s="161"/>
      <c r="E6" s="161"/>
      <c r="F6" s="544"/>
    </row>
    <row r="7" spans="2:6" s="86" customFormat="1" ht="17.100000000000001" customHeight="1">
      <c r="B7" s="1233" t="s">
        <v>5671</v>
      </c>
      <c r="C7" s="1233"/>
      <c r="D7" s="1233"/>
      <c r="E7" s="1233"/>
      <c r="F7" s="1233"/>
    </row>
    <row r="8" spans="2:6" ht="17.100000000000001" customHeight="1">
      <c r="B8" s="1237" t="s">
        <v>3848</v>
      </c>
      <c r="C8" s="1237"/>
      <c r="D8" s="1237"/>
      <c r="E8" s="1237"/>
      <c r="F8" s="1237"/>
    </row>
    <row r="9" spans="2:6" ht="30" customHeight="1">
      <c r="B9" s="206" t="s">
        <v>0</v>
      </c>
      <c r="C9" s="206" t="s">
        <v>2448</v>
      </c>
      <c r="D9" s="206" t="s">
        <v>34</v>
      </c>
      <c r="E9" s="206" t="s">
        <v>31</v>
      </c>
      <c r="F9" s="545" t="s">
        <v>3822</v>
      </c>
    </row>
    <row r="10" spans="2:6" s="86" customFormat="1" ht="15.95" customHeight="1">
      <c r="B10" s="1395" t="s">
        <v>2449</v>
      </c>
      <c r="C10" s="1396"/>
      <c r="D10" s="1396"/>
      <c r="E10" s="1396"/>
      <c r="F10" s="1397"/>
    </row>
    <row r="11" spans="2:6" s="86" customFormat="1" ht="15.95" customHeight="1">
      <c r="B11" s="1388" t="s">
        <v>5187</v>
      </c>
      <c r="C11" s="1388"/>
      <c r="D11" s="1388"/>
      <c r="E11" s="1388"/>
      <c r="F11" s="1388"/>
    </row>
    <row r="12" spans="2:6" s="86" customFormat="1" ht="15.95" customHeight="1">
      <c r="B12" s="320">
        <v>1</v>
      </c>
      <c r="C12" s="385" t="s">
        <v>2257</v>
      </c>
      <c r="D12" s="482">
        <v>2017</v>
      </c>
      <c r="E12" s="482" t="s">
        <v>33</v>
      </c>
      <c r="F12" s="686">
        <v>27047.7</v>
      </c>
    </row>
    <row r="13" spans="2:6" s="86" customFormat="1" ht="15.95" customHeight="1">
      <c r="B13" s="320">
        <v>2</v>
      </c>
      <c r="C13" s="385" t="s">
        <v>2509</v>
      </c>
      <c r="D13" s="482">
        <v>2017</v>
      </c>
      <c r="E13" s="482" t="s">
        <v>32</v>
      </c>
      <c r="F13" s="686">
        <v>1329</v>
      </c>
    </row>
    <row r="14" spans="2:6" s="86" customFormat="1" ht="15.95" customHeight="1">
      <c r="B14" s="320">
        <v>3</v>
      </c>
      <c r="C14" s="385" t="s">
        <v>2510</v>
      </c>
      <c r="D14" s="482">
        <v>2017</v>
      </c>
      <c r="E14" s="482" t="s">
        <v>32</v>
      </c>
      <c r="F14" s="686">
        <v>79530</v>
      </c>
    </row>
    <row r="15" spans="2:6" s="86" customFormat="1" ht="15.95" customHeight="1">
      <c r="B15" s="320">
        <v>4</v>
      </c>
      <c r="C15" s="385" t="s">
        <v>2511</v>
      </c>
      <c r="D15" s="482">
        <v>2017</v>
      </c>
      <c r="E15" s="482" t="s">
        <v>32</v>
      </c>
      <c r="F15" s="686">
        <v>48000</v>
      </c>
    </row>
    <row r="16" spans="2:6" s="86" customFormat="1" ht="15.95" customHeight="1">
      <c r="B16" s="320">
        <v>5</v>
      </c>
      <c r="C16" s="385" t="s">
        <v>2512</v>
      </c>
      <c r="D16" s="482">
        <v>2017</v>
      </c>
      <c r="E16" s="482" t="s">
        <v>32</v>
      </c>
      <c r="F16" s="686">
        <v>15900</v>
      </c>
    </row>
    <row r="17" spans="2:6" s="86" customFormat="1" ht="15.95" customHeight="1">
      <c r="B17" s="320">
        <v>6</v>
      </c>
      <c r="C17" s="385" t="s">
        <v>2513</v>
      </c>
      <c r="D17" s="482">
        <v>2017</v>
      </c>
      <c r="E17" s="482" t="s">
        <v>32</v>
      </c>
      <c r="F17" s="686">
        <v>12054</v>
      </c>
    </row>
    <row r="18" spans="2:6" s="86" customFormat="1" ht="15.95" customHeight="1">
      <c r="B18" s="320">
        <v>7</v>
      </c>
      <c r="C18" s="385" t="s">
        <v>2514</v>
      </c>
      <c r="D18" s="482">
        <v>2017</v>
      </c>
      <c r="E18" s="482" t="s">
        <v>32</v>
      </c>
      <c r="F18" s="686">
        <v>4797</v>
      </c>
    </row>
    <row r="19" spans="2:6" s="86" customFormat="1" ht="15.95" customHeight="1">
      <c r="B19" s="320">
        <v>8</v>
      </c>
      <c r="C19" s="385" t="s">
        <v>2515</v>
      </c>
      <c r="D19" s="482">
        <v>2017</v>
      </c>
      <c r="E19" s="482" t="s">
        <v>32</v>
      </c>
      <c r="F19" s="686">
        <v>2583</v>
      </c>
    </row>
    <row r="20" spans="2:6" s="86" customFormat="1" ht="15.95" customHeight="1">
      <c r="B20" s="320">
        <v>9</v>
      </c>
      <c r="C20" s="385" t="s">
        <v>2516</v>
      </c>
      <c r="D20" s="482">
        <v>2017</v>
      </c>
      <c r="E20" s="482" t="s">
        <v>33</v>
      </c>
      <c r="F20" s="686">
        <v>18204</v>
      </c>
    </row>
    <row r="21" spans="2:6" s="86" customFormat="1" ht="15.95" customHeight="1">
      <c r="B21" s="320">
        <v>10</v>
      </c>
      <c r="C21" s="385" t="s">
        <v>2517</v>
      </c>
      <c r="D21" s="482">
        <v>2017</v>
      </c>
      <c r="E21" s="482" t="s">
        <v>32</v>
      </c>
      <c r="F21" s="686">
        <v>13530</v>
      </c>
    </row>
    <row r="22" spans="2:6" s="86" customFormat="1" ht="15.95" customHeight="1">
      <c r="B22" s="320">
        <v>11</v>
      </c>
      <c r="C22" s="385" t="s">
        <v>2518</v>
      </c>
      <c r="D22" s="482">
        <v>2017</v>
      </c>
      <c r="E22" s="482" t="s">
        <v>32</v>
      </c>
      <c r="F22" s="686">
        <v>1205.4000000000001</v>
      </c>
    </row>
    <row r="23" spans="2:6" s="86" customFormat="1" ht="15.95" customHeight="1">
      <c r="B23" s="320">
        <v>12</v>
      </c>
      <c r="C23" s="385" t="s">
        <v>2519</v>
      </c>
      <c r="D23" s="482">
        <v>2017</v>
      </c>
      <c r="E23" s="482" t="s">
        <v>32</v>
      </c>
      <c r="F23" s="686">
        <v>5985</v>
      </c>
    </row>
    <row r="24" spans="2:6" s="86" customFormat="1" ht="15.95" customHeight="1">
      <c r="B24" s="320">
        <v>13</v>
      </c>
      <c r="C24" s="385" t="s">
        <v>2520</v>
      </c>
      <c r="D24" s="482">
        <v>2017</v>
      </c>
      <c r="E24" s="482" t="s">
        <v>32</v>
      </c>
      <c r="F24" s="686">
        <v>11328.3</v>
      </c>
    </row>
    <row r="25" spans="2:6" s="86" customFormat="1" ht="15.95" customHeight="1">
      <c r="B25" s="320">
        <v>14</v>
      </c>
      <c r="C25" s="385" t="s">
        <v>2521</v>
      </c>
      <c r="D25" s="482">
        <v>2017</v>
      </c>
      <c r="E25" s="482" t="s">
        <v>32</v>
      </c>
      <c r="F25" s="686">
        <v>936.6</v>
      </c>
    </row>
    <row r="26" spans="2:6" s="86" customFormat="1" ht="15.95" customHeight="1">
      <c r="B26" s="320">
        <v>15</v>
      </c>
      <c r="C26" s="385" t="s">
        <v>2522</v>
      </c>
      <c r="D26" s="482">
        <v>2017</v>
      </c>
      <c r="E26" s="482" t="s">
        <v>33</v>
      </c>
      <c r="F26" s="686">
        <v>6027</v>
      </c>
    </row>
    <row r="27" spans="2:6" s="86" customFormat="1" ht="15.95" customHeight="1">
      <c r="B27" s="320">
        <v>16</v>
      </c>
      <c r="C27" s="385" t="s">
        <v>2523</v>
      </c>
      <c r="D27" s="482">
        <v>2017</v>
      </c>
      <c r="E27" s="482" t="s">
        <v>33</v>
      </c>
      <c r="F27" s="686">
        <v>1845</v>
      </c>
    </row>
    <row r="28" spans="2:6" s="86" customFormat="1" ht="15.95" customHeight="1">
      <c r="B28" s="320">
        <v>17</v>
      </c>
      <c r="C28" s="385" t="s">
        <v>2524</v>
      </c>
      <c r="D28" s="482">
        <v>2017</v>
      </c>
      <c r="E28" s="482" t="s">
        <v>33</v>
      </c>
      <c r="F28" s="686">
        <v>2189.65</v>
      </c>
    </row>
    <row r="29" spans="2:6" s="86" customFormat="1" ht="15.95" customHeight="1">
      <c r="B29" s="320">
        <v>18</v>
      </c>
      <c r="C29" s="385" t="s">
        <v>2525</v>
      </c>
      <c r="D29" s="482">
        <v>2017</v>
      </c>
      <c r="E29" s="482" t="s">
        <v>33</v>
      </c>
      <c r="F29" s="686">
        <v>1552.49</v>
      </c>
    </row>
    <row r="30" spans="2:6" s="86" customFormat="1" ht="15.95" customHeight="1">
      <c r="B30" s="320">
        <v>19</v>
      </c>
      <c r="C30" s="385" t="s">
        <v>2526</v>
      </c>
      <c r="D30" s="482">
        <v>2017</v>
      </c>
      <c r="E30" s="482" t="s">
        <v>33</v>
      </c>
      <c r="F30" s="686">
        <v>5406</v>
      </c>
    </row>
    <row r="31" spans="2:6" s="86" customFormat="1" ht="15.95" customHeight="1">
      <c r="B31" s="320">
        <v>20</v>
      </c>
      <c r="C31" s="385" t="s">
        <v>2527</v>
      </c>
      <c r="D31" s="482">
        <v>2017</v>
      </c>
      <c r="E31" s="482" t="s">
        <v>33</v>
      </c>
      <c r="F31" s="686">
        <v>2828.98</v>
      </c>
    </row>
    <row r="32" spans="2:6" s="86" customFormat="1" ht="15.95" customHeight="1">
      <c r="B32" s="320">
        <v>21</v>
      </c>
      <c r="C32" s="385" t="s">
        <v>2528</v>
      </c>
      <c r="D32" s="482">
        <v>2017</v>
      </c>
      <c r="E32" s="482" t="s">
        <v>33</v>
      </c>
      <c r="F32" s="686">
        <v>3432.73</v>
      </c>
    </row>
    <row r="33" spans="2:6" s="86" customFormat="1" ht="15.95" customHeight="1">
      <c r="B33" s="320">
        <v>22</v>
      </c>
      <c r="C33" s="385" t="s">
        <v>2529</v>
      </c>
      <c r="D33" s="482">
        <v>2017</v>
      </c>
      <c r="E33" s="482" t="s">
        <v>33</v>
      </c>
      <c r="F33" s="686">
        <v>1145.42</v>
      </c>
    </row>
    <row r="34" spans="2:6" s="86" customFormat="1" ht="15.95" customHeight="1">
      <c r="B34" s="320">
        <v>23</v>
      </c>
      <c r="C34" s="385" t="s">
        <v>2530</v>
      </c>
      <c r="D34" s="482">
        <v>2017</v>
      </c>
      <c r="E34" s="482" t="s">
        <v>33</v>
      </c>
      <c r="F34" s="686">
        <v>9783</v>
      </c>
    </row>
    <row r="35" spans="2:6" s="86" customFormat="1" ht="15.95" customHeight="1">
      <c r="B35" s="320">
        <v>24</v>
      </c>
      <c r="C35" s="385" t="s">
        <v>2531</v>
      </c>
      <c r="D35" s="482">
        <v>2017</v>
      </c>
      <c r="E35" s="482" t="s">
        <v>33</v>
      </c>
      <c r="F35" s="686">
        <v>489.88</v>
      </c>
    </row>
    <row r="36" spans="2:6" s="86" customFormat="1" ht="15.95" customHeight="1">
      <c r="B36" s="320">
        <v>25</v>
      </c>
      <c r="C36" s="385" t="s">
        <v>2532</v>
      </c>
      <c r="D36" s="482">
        <v>2017</v>
      </c>
      <c r="E36" s="482" t="s">
        <v>33</v>
      </c>
      <c r="F36" s="686">
        <v>1673.27</v>
      </c>
    </row>
    <row r="37" spans="2:6" s="86" customFormat="1" ht="15.95" customHeight="1">
      <c r="B37" s="320">
        <v>26</v>
      </c>
      <c r="C37" s="385" t="s">
        <v>2533</v>
      </c>
      <c r="D37" s="482">
        <v>2017</v>
      </c>
      <c r="E37" s="482" t="s">
        <v>33</v>
      </c>
      <c r="F37" s="686">
        <v>6279.02</v>
      </c>
    </row>
    <row r="38" spans="2:6" s="86" customFormat="1" ht="15.95" customHeight="1">
      <c r="B38" s="320">
        <v>27</v>
      </c>
      <c r="C38" s="385" t="s">
        <v>2534</v>
      </c>
      <c r="D38" s="482">
        <v>2017</v>
      </c>
      <c r="E38" s="482" t="s">
        <v>33</v>
      </c>
      <c r="F38" s="686">
        <v>3622.51</v>
      </c>
    </row>
    <row r="39" spans="2:6" s="86" customFormat="1" ht="15.95" customHeight="1">
      <c r="B39" s="320">
        <v>28</v>
      </c>
      <c r="C39" s="385" t="s">
        <v>2535</v>
      </c>
      <c r="D39" s="482">
        <v>2017</v>
      </c>
      <c r="E39" s="482" t="s">
        <v>33</v>
      </c>
      <c r="F39" s="686">
        <v>11010</v>
      </c>
    </row>
    <row r="40" spans="2:6" s="86" customFormat="1" ht="15.95" customHeight="1">
      <c r="B40" s="320">
        <v>29</v>
      </c>
      <c r="C40" s="385" t="s">
        <v>2536</v>
      </c>
      <c r="D40" s="482">
        <v>2017</v>
      </c>
      <c r="E40" s="482" t="s">
        <v>33</v>
      </c>
      <c r="F40" s="686">
        <v>5009.99</v>
      </c>
    </row>
    <row r="41" spans="2:6" s="86" customFormat="1" ht="15.95" customHeight="1">
      <c r="B41" s="320">
        <v>30</v>
      </c>
      <c r="C41" s="385" t="s">
        <v>2537</v>
      </c>
      <c r="D41" s="482">
        <v>2017</v>
      </c>
      <c r="E41" s="482" t="s">
        <v>33</v>
      </c>
      <c r="F41" s="686">
        <v>1200.48</v>
      </c>
    </row>
    <row r="42" spans="2:6" s="86" customFormat="1" ht="15.95" customHeight="1">
      <c r="B42" s="320">
        <v>31</v>
      </c>
      <c r="C42" s="385" t="s">
        <v>2538</v>
      </c>
      <c r="D42" s="482">
        <v>2017</v>
      </c>
      <c r="E42" s="482" t="s">
        <v>33</v>
      </c>
      <c r="F42" s="686">
        <v>2932.32</v>
      </c>
    </row>
    <row r="43" spans="2:6" s="86" customFormat="1" ht="15.95" customHeight="1">
      <c r="B43" s="320">
        <v>32</v>
      </c>
      <c r="C43" s="385" t="s">
        <v>2539</v>
      </c>
      <c r="D43" s="482">
        <v>2017</v>
      </c>
      <c r="E43" s="482" t="s">
        <v>33</v>
      </c>
      <c r="F43" s="686">
        <v>799.5</v>
      </c>
    </row>
    <row r="44" spans="2:6" s="86" customFormat="1" ht="15.95" customHeight="1">
      <c r="B44" s="320">
        <v>33</v>
      </c>
      <c r="C44" s="385" t="s">
        <v>2540</v>
      </c>
      <c r="D44" s="482">
        <v>2017</v>
      </c>
      <c r="E44" s="482" t="s">
        <v>33</v>
      </c>
      <c r="F44" s="686">
        <v>1200.48</v>
      </c>
    </row>
    <row r="45" spans="2:6" s="86" customFormat="1" ht="15.95" customHeight="1">
      <c r="B45" s="320">
        <v>34</v>
      </c>
      <c r="C45" s="385" t="s">
        <v>2538</v>
      </c>
      <c r="D45" s="482">
        <v>2017</v>
      </c>
      <c r="E45" s="482" t="s">
        <v>33</v>
      </c>
      <c r="F45" s="686">
        <v>2932.32</v>
      </c>
    </row>
    <row r="46" spans="2:6" s="86" customFormat="1" ht="15.95" customHeight="1">
      <c r="B46" s="320">
        <v>35</v>
      </c>
      <c r="C46" s="385" t="s">
        <v>2537</v>
      </c>
      <c r="D46" s="482">
        <v>2017</v>
      </c>
      <c r="E46" s="482" t="s">
        <v>33</v>
      </c>
      <c r="F46" s="686">
        <v>1200.48</v>
      </c>
    </row>
    <row r="47" spans="2:6" s="86" customFormat="1" ht="15.95" customHeight="1">
      <c r="B47" s="320">
        <v>36</v>
      </c>
      <c r="C47" s="385" t="s">
        <v>2537</v>
      </c>
      <c r="D47" s="482">
        <v>2017</v>
      </c>
      <c r="E47" s="482" t="s">
        <v>33</v>
      </c>
      <c r="F47" s="686">
        <v>2932.32</v>
      </c>
    </row>
    <row r="48" spans="2:6" s="86" customFormat="1" ht="15.95" customHeight="1">
      <c r="B48" s="320">
        <v>37</v>
      </c>
      <c r="C48" s="385" t="s">
        <v>2541</v>
      </c>
      <c r="D48" s="482">
        <v>2017</v>
      </c>
      <c r="E48" s="482" t="s">
        <v>33</v>
      </c>
      <c r="F48" s="686">
        <v>799.5</v>
      </c>
    </row>
    <row r="49" spans="2:6" s="86" customFormat="1" ht="15.95" customHeight="1">
      <c r="B49" s="320">
        <v>38</v>
      </c>
      <c r="C49" s="385" t="s">
        <v>2542</v>
      </c>
      <c r="D49" s="482">
        <v>2017</v>
      </c>
      <c r="E49" s="482" t="s">
        <v>33</v>
      </c>
      <c r="F49" s="686">
        <v>324.72000000000003</v>
      </c>
    </row>
    <row r="50" spans="2:6" s="86" customFormat="1" ht="15.95" customHeight="1">
      <c r="B50" s="320">
        <v>39</v>
      </c>
      <c r="C50" s="385" t="s">
        <v>2543</v>
      </c>
      <c r="D50" s="482">
        <v>2017</v>
      </c>
      <c r="E50" s="482" t="s">
        <v>33</v>
      </c>
      <c r="F50" s="686">
        <v>3601.44</v>
      </c>
    </row>
    <row r="51" spans="2:6" s="86" customFormat="1" ht="15.95" customHeight="1">
      <c r="B51" s="320">
        <v>40</v>
      </c>
      <c r="C51" s="385" t="s">
        <v>2544</v>
      </c>
      <c r="D51" s="482">
        <v>2017</v>
      </c>
      <c r="E51" s="482" t="s">
        <v>33</v>
      </c>
      <c r="F51" s="686">
        <v>8796.9599999999991</v>
      </c>
    </row>
    <row r="52" spans="2:6" s="86" customFormat="1" ht="15.95" customHeight="1">
      <c r="B52" s="320">
        <v>41</v>
      </c>
      <c r="C52" s="385" t="s">
        <v>2545</v>
      </c>
      <c r="D52" s="482">
        <v>2017</v>
      </c>
      <c r="E52" s="482" t="s">
        <v>32</v>
      </c>
      <c r="F52" s="686">
        <v>738</v>
      </c>
    </row>
    <row r="53" spans="2:6" s="86" customFormat="1" ht="15.95" customHeight="1">
      <c r="B53" s="320">
        <v>42</v>
      </c>
      <c r="C53" s="385" t="s">
        <v>2546</v>
      </c>
      <c r="D53" s="482">
        <v>2017</v>
      </c>
      <c r="E53" s="482" t="s">
        <v>32</v>
      </c>
      <c r="F53" s="686">
        <v>664.2</v>
      </c>
    </row>
    <row r="54" spans="2:6" s="86" customFormat="1" ht="15.95" customHeight="1">
      <c r="B54" s="320">
        <v>43</v>
      </c>
      <c r="C54" s="385" t="s">
        <v>2547</v>
      </c>
      <c r="D54" s="482">
        <v>2017</v>
      </c>
      <c r="E54" s="482" t="s">
        <v>32</v>
      </c>
      <c r="F54" s="686">
        <v>2501.8200000000002</v>
      </c>
    </row>
    <row r="55" spans="2:6" s="86" customFormat="1" ht="15.95" customHeight="1">
      <c r="B55" s="320">
        <v>44</v>
      </c>
      <c r="C55" s="385" t="s">
        <v>2548</v>
      </c>
      <c r="D55" s="482">
        <v>2017</v>
      </c>
      <c r="E55" s="482" t="s">
        <v>32</v>
      </c>
      <c r="F55" s="686">
        <v>1383.75</v>
      </c>
    </row>
    <row r="56" spans="2:6" s="86" customFormat="1" ht="15.95" customHeight="1">
      <c r="B56" s="320">
        <v>45</v>
      </c>
      <c r="C56" s="385" t="s">
        <v>2549</v>
      </c>
      <c r="D56" s="482">
        <v>2017</v>
      </c>
      <c r="E56" s="482" t="s">
        <v>32</v>
      </c>
      <c r="F56" s="686">
        <v>516.6</v>
      </c>
    </row>
    <row r="57" spans="2:6" s="86" customFormat="1" ht="15.95" customHeight="1">
      <c r="B57" s="320">
        <v>46</v>
      </c>
      <c r="C57" s="385" t="s">
        <v>2550</v>
      </c>
      <c r="D57" s="482">
        <v>2017</v>
      </c>
      <c r="E57" s="482" t="s">
        <v>33</v>
      </c>
      <c r="F57" s="686">
        <v>541.20000000000005</v>
      </c>
    </row>
    <row r="58" spans="2:6" s="86" customFormat="1" ht="15.95" customHeight="1">
      <c r="B58" s="320">
        <v>47</v>
      </c>
      <c r="C58" s="385" t="s">
        <v>2551</v>
      </c>
      <c r="D58" s="482">
        <v>2017</v>
      </c>
      <c r="E58" s="482" t="s">
        <v>33</v>
      </c>
      <c r="F58" s="686">
        <v>276.75</v>
      </c>
    </row>
    <row r="59" spans="2:6" s="86" customFormat="1" ht="15.95" customHeight="1">
      <c r="B59" s="320">
        <v>48</v>
      </c>
      <c r="C59" s="385" t="s">
        <v>2552</v>
      </c>
      <c r="D59" s="482">
        <v>2017</v>
      </c>
      <c r="E59" s="482" t="s">
        <v>33</v>
      </c>
      <c r="F59" s="686">
        <v>570.77</v>
      </c>
    </row>
    <row r="60" spans="2:6" s="86" customFormat="1" ht="15.95" customHeight="1">
      <c r="B60" s="320">
        <v>49</v>
      </c>
      <c r="C60" s="543" t="s">
        <v>2619</v>
      </c>
      <c r="D60" s="338">
        <v>2017</v>
      </c>
      <c r="E60" s="482" t="s">
        <v>32</v>
      </c>
      <c r="F60" s="346">
        <v>1043.04</v>
      </c>
    </row>
    <row r="61" spans="2:6" s="86" customFormat="1" ht="15.95" customHeight="1">
      <c r="B61" s="320">
        <v>50</v>
      </c>
      <c r="C61" s="812" t="s">
        <v>25</v>
      </c>
      <c r="D61" s="482">
        <v>2013</v>
      </c>
      <c r="E61" s="482" t="s">
        <v>33</v>
      </c>
      <c r="F61" s="686">
        <v>2948</v>
      </c>
    </row>
    <row r="62" spans="2:6" s="86" customFormat="1" ht="15.95" customHeight="1">
      <c r="B62" s="1387" t="s">
        <v>931</v>
      </c>
      <c r="C62" s="1387"/>
      <c r="D62" s="1387"/>
      <c r="E62" s="1387"/>
      <c r="F62" s="547">
        <f>SUM(F13:F19,F21:F25,F52:F56,F60)</f>
        <v>204025.71000000002</v>
      </c>
    </row>
    <row r="63" spans="2:6" s="86" customFormat="1" ht="15.95" customHeight="1">
      <c r="B63" s="1387" t="s">
        <v>932</v>
      </c>
      <c r="C63" s="1387"/>
      <c r="D63" s="1387"/>
      <c r="E63" s="1387"/>
      <c r="F63" s="547">
        <f>SUM(F12:F12,F20,F26:F51,F57:F59,F61)</f>
        <v>138603.88000000003</v>
      </c>
    </row>
    <row r="64" spans="2:6" s="86" customFormat="1" ht="15.95" customHeight="1">
      <c r="B64" s="1388" t="s">
        <v>38</v>
      </c>
      <c r="C64" s="1388"/>
      <c r="D64" s="1388"/>
      <c r="E64" s="1388"/>
      <c r="F64" s="1388"/>
    </row>
    <row r="65" spans="2:6" s="86" customFormat="1" ht="15.95" customHeight="1">
      <c r="B65" s="336">
        <v>1</v>
      </c>
      <c r="C65" s="489" t="s">
        <v>4753</v>
      </c>
      <c r="D65" s="494">
        <v>2019</v>
      </c>
      <c r="E65" s="482" t="s">
        <v>32</v>
      </c>
      <c r="F65" s="490">
        <v>695</v>
      </c>
    </row>
    <row r="66" spans="2:6" s="86" customFormat="1" ht="15.95" customHeight="1">
      <c r="B66" s="336">
        <v>2</v>
      </c>
      <c r="C66" s="470" t="s">
        <v>4754</v>
      </c>
      <c r="D66" s="495"/>
      <c r="E66" s="482" t="s">
        <v>32</v>
      </c>
      <c r="F66" s="471">
        <v>3936</v>
      </c>
    </row>
    <row r="67" spans="2:6" s="86" customFormat="1" ht="15.95" customHeight="1">
      <c r="B67" s="336">
        <v>3</v>
      </c>
      <c r="C67" s="470" t="s">
        <v>4755</v>
      </c>
      <c r="D67" s="495">
        <v>2020</v>
      </c>
      <c r="E67" s="482" t="s">
        <v>32</v>
      </c>
      <c r="F67" s="471">
        <v>3199</v>
      </c>
    </row>
    <row r="68" spans="2:6" s="86" customFormat="1" ht="15.95" customHeight="1">
      <c r="B68" s="336">
        <v>4</v>
      </c>
      <c r="C68" s="470" t="s">
        <v>1884</v>
      </c>
      <c r="D68" s="495">
        <v>2015</v>
      </c>
      <c r="E68" s="482" t="s">
        <v>32</v>
      </c>
      <c r="F68" s="471">
        <v>1657.36</v>
      </c>
    </row>
    <row r="69" spans="2:6" s="86" customFormat="1" ht="15.95" customHeight="1">
      <c r="B69" s="336">
        <v>5</v>
      </c>
      <c r="C69" s="470" t="s">
        <v>1885</v>
      </c>
      <c r="D69" s="495">
        <v>2015</v>
      </c>
      <c r="E69" s="482" t="s">
        <v>32</v>
      </c>
      <c r="F69" s="471">
        <v>2396.06</v>
      </c>
    </row>
    <row r="70" spans="2:6" s="86" customFormat="1" ht="15.95" customHeight="1">
      <c r="B70" s="336">
        <v>6</v>
      </c>
      <c r="C70" s="470" t="s">
        <v>1885</v>
      </c>
      <c r="D70" s="495">
        <v>2015</v>
      </c>
      <c r="E70" s="482" t="s">
        <v>32</v>
      </c>
      <c r="F70" s="471">
        <v>2396.06</v>
      </c>
    </row>
    <row r="71" spans="2:6" s="86" customFormat="1" ht="15.95" customHeight="1">
      <c r="B71" s="336">
        <v>7</v>
      </c>
      <c r="C71" s="470" t="s">
        <v>1886</v>
      </c>
      <c r="D71" s="495">
        <v>2014</v>
      </c>
      <c r="E71" s="482" t="s">
        <v>32</v>
      </c>
      <c r="F71" s="471">
        <v>2100</v>
      </c>
    </row>
    <row r="72" spans="2:6" s="86" customFormat="1" ht="15.95" customHeight="1">
      <c r="B72" s="336">
        <v>8</v>
      </c>
      <c r="C72" s="470" t="s">
        <v>1887</v>
      </c>
      <c r="D72" s="495">
        <v>2014</v>
      </c>
      <c r="E72" s="482" t="s">
        <v>32</v>
      </c>
      <c r="F72" s="471">
        <v>420</v>
      </c>
    </row>
    <row r="73" spans="2:6" s="86" customFormat="1" ht="15.95" customHeight="1">
      <c r="B73" s="336">
        <v>9</v>
      </c>
      <c r="C73" s="470" t="s">
        <v>1888</v>
      </c>
      <c r="D73" s="495">
        <v>2015</v>
      </c>
      <c r="E73" s="482" t="s">
        <v>32</v>
      </c>
      <c r="F73" s="471">
        <v>450</v>
      </c>
    </row>
    <row r="74" spans="2:6" s="86" customFormat="1" ht="15.95" customHeight="1">
      <c r="B74" s="336">
        <v>10</v>
      </c>
      <c r="C74" s="470" t="s">
        <v>1889</v>
      </c>
      <c r="D74" s="495">
        <v>2015</v>
      </c>
      <c r="E74" s="482" t="s">
        <v>32</v>
      </c>
      <c r="F74" s="471">
        <v>149</v>
      </c>
    </row>
    <row r="75" spans="2:6" s="86" customFormat="1" ht="15.95" customHeight="1">
      <c r="B75" s="336">
        <v>11</v>
      </c>
      <c r="C75" s="470" t="s">
        <v>2258</v>
      </c>
      <c r="D75" s="496">
        <v>2016</v>
      </c>
      <c r="E75" s="482" t="s">
        <v>32</v>
      </c>
      <c r="F75" s="471">
        <v>490</v>
      </c>
    </row>
    <row r="76" spans="2:6" s="86" customFormat="1" ht="15.95" customHeight="1">
      <c r="B76" s="336">
        <v>12</v>
      </c>
      <c r="C76" s="470" t="s">
        <v>2259</v>
      </c>
      <c r="D76" s="496">
        <v>2016</v>
      </c>
      <c r="E76" s="482" t="s">
        <v>32</v>
      </c>
      <c r="F76" s="471">
        <v>519</v>
      </c>
    </row>
    <row r="77" spans="2:6" s="86" customFormat="1" ht="15.95" customHeight="1">
      <c r="B77" s="336">
        <v>13</v>
      </c>
      <c r="C77" s="470" t="s">
        <v>2260</v>
      </c>
      <c r="D77" s="495">
        <v>2016</v>
      </c>
      <c r="E77" s="482" t="s">
        <v>32</v>
      </c>
      <c r="F77" s="471">
        <v>1999</v>
      </c>
    </row>
    <row r="78" spans="2:6" s="86" customFormat="1" ht="15.95" customHeight="1">
      <c r="B78" s="336">
        <v>14</v>
      </c>
      <c r="C78" s="470" t="s">
        <v>2261</v>
      </c>
      <c r="D78" s="495">
        <v>2016</v>
      </c>
      <c r="E78" s="482" t="s">
        <v>32</v>
      </c>
      <c r="F78" s="471">
        <v>51.89</v>
      </c>
    </row>
    <row r="79" spans="2:6" s="86" customFormat="1" ht="15.95" customHeight="1">
      <c r="B79" s="336">
        <v>15</v>
      </c>
      <c r="C79" s="470" t="s">
        <v>2262</v>
      </c>
      <c r="D79" s="496">
        <v>2016</v>
      </c>
      <c r="E79" s="482" t="s">
        <v>32</v>
      </c>
      <c r="F79" s="471">
        <v>519.99</v>
      </c>
    </row>
    <row r="80" spans="2:6" s="86" customFormat="1" ht="15.95" customHeight="1">
      <c r="B80" s="336">
        <v>16</v>
      </c>
      <c r="C80" s="470" t="s">
        <v>2263</v>
      </c>
      <c r="D80" s="495">
        <v>2016</v>
      </c>
      <c r="E80" s="482" t="s">
        <v>32</v>
      </c>
      <c r="F80" s="471">
        <v>74.989999999999995</v>
      </c>
    </row>
    <row r="81" spans="2:6" s="86" customFormat="1" ht="15.95" customHeight="1">
      <c r="B81" s="336">
        <v>17</v>
      </c>
      <c r="C81" s="470" t="s">
        <v>2263</v>
      </c>
      <c r="D81" s="495">
        <v>2016</v>
      </c>
      <c r="E81" s="482" t="s">
        <v>32</v>
      </c>
      <c r="F81" s="471">
        <v>74.989999999999995</v>
      </c>
    </row>
    <row r="82" spans="2:6" s="86" customFormat="1" ht="15.95" customHeight="1">
      <c r="B82" s="336">
        <v>18</v>
      </c>
      <c r="C82" s="470" t="s">
        <v>2626</v>
      </c>
      <c r="D82" s="495">
        <v>2017</v>
      </c>
      <c r="E82" s="324" t="s">
        <v>32</v>
      </c>
      <c r="F82" s="471">
        <v>3299</v>
      </c>
    </row>
    <row r="83" spans="2:6" s="86" customFormat="1" ht="15.95" customHeight="1">
      <c r="B83" s="336">
        <v>19</v>
      </c>
      <c r="C83" s="470" t="s">
        <v>2627</v>
      </c>
      <c r="D83" s="495">
        <v>2017</v>
      </c>
      <c r="E83" s="324" t="s">
        <v>32</v>
      </c>
      <c r="F83" s="471">
        <v>693.84</v>
      </c>
    </row>
    <row r="84" spans="2:6" s="86" customFormat="1" ht="15.95" customHeight="1">
      <c r="B84" s="336">
        <v>20</v>
      </c>
      <c r="C84" s="470" t="s">
        <v>4756</v>
      </c>
      <c r="D84" s="495">
        <v>2019</v>
      </c>
      <c r="E84" s="507" t="s">
        <v>33</v>
      </c>
      <c r="F84" s="471">
        <v>89.99</v>
      </c>
    </row>
    <row r="85" spans="2:6" s="86" customFormat="1" ht="15.95" customHeight="1">
      <c r="B85" s="336">
        <v>21</v>
      </c>
      <c r="C85" s="800" t="s">
        <v>2265</v>
      </c>
      <c r="D85" s="801">
        <v>2015</v>
      </c>
      <c r="E85" s="181" t="s">
        <v>33</v>
      </c>
      <c r="F85" s="802">
        <v>839.75</v>
      </c>
    </row>
    <row r="86" spans="2:6" s="86" customFormat="1" ht="15.95" customHeight="1">
      <c r="B86" s="336">
        <v>22</v>
      </c>
      <c r="C86" s="470" t="s">
        <v>4757</v>
      </c>
      <c r="D86" s="495">
        <v>2019</v>
      </c>
      <c r="E86" s="482" t="s">
        <v>33</v>
      </c>
      <c r="F86" s="471">
        <v>2546.39</v>
      </c>
    </row>
    <row r="87" spans="2:6" s="86" customFormat="1" ht="15.95" customHeight="1">
      <c r="B87" s="336">
        <v>23</v>
      </c>
      <c r="C87" s="470" t="s">
        <v>4758</v>
      </c>
      <c r="D87" s="495">
        <v>2019</v>
      </c>
      <c r="E87" s="482" t="s">
        <v>33</v>
      </c>
      <c r="F87" s="471">
        <v>600</v>
      </c>
    </row>
    <row r="88" spans="2:6" s="86" customFormat="1" ht="15.95" customHeight="1">
      <c r="B88" s="336">
        <v>24</v>
      </c>
      <c r="C88" s="470" t="s">
        <v>4759</v>
      </c>
      <c r="D88" s="495">
        <v>2020</v>
      </c>
      <c r="E88" s="482" t="s">
        <v>33</v>
      </c>
      <c r="F88" s="471">
        <v>91.2</v>
      </c>
    </row>
    <row r="89" spans="2:6" s="86" customFormat="1" ht="15.95" customHeight="1">
      <c r="B89" s="336">
        <v>25</v>
      </c>
      <c r="C89" s="470" t="s">
        <v>4759</v>
      </c>
      <c r="D89" s="495">
        <v>2020</v>
      </c>
      <c r="E89" s="482" t="s">
        <v>33</v>
      </c>
      <c r="F89" s="471">
        <v>91.2</v>
      </c>
    </row>
    <row r="90" spans="2:6" s="86" customFormat="1" ht="15.95" customHeight="1">
      <c r="B90" s="336">
        <v>26</v>
      </c>
      <c r="C90" s="470" t="s">
        <v>4760</v>
      </c>
      <c r="D90" s="495">
        <v>2020</v>
      </c>
      <c r="E90" s="482" t="s">
        <v>33</v>
      </c>
      <c r="F90" s="471">
        <v>132.62</v>
      </c>
    </row>
    <row r="91" spans="2:6" s="86" customFormat="1" ht="15.95" customHeight="1">
      <c r="B91" s="336">
        <v>27</v>
      </c>
      <c r="C91" s="470" t="s">
        <v>2625</v>
      </c>
      <c r="D91" s="495">
        <v>2017</v>
      </c>
      <c r="E91" s="324" t="s">
        <v>33</v>
      </c>
      <c r="F91" s="471">
        <v>119.99</v>
      </c>
    </row>
    <row r="92" spans="2:6" s="86" customFormat="1" ht="15.95" customHeight="1">
      <c r="B92" s="336">
        <v>28</v>
      </c>
      <c r="C92" s="509" t="s">
        <v>2264</v>
      </c>
      <c r="D92" s="496">
        <v>2012</v>
      </c>
      <c r="E92" s="324" t="s">
        <v>33</v>
      </c>
      <c r="F92" s="471">
        <v>1000</v>
      </c>
    </row>
    <row r="93" spans="2:6" s="86" customFormat="1" ht="15.95" customHeight="1">
      <c r="B93" s="336">
        <v>29</v>
      </c>
      <c r="C93" s="476" t="s">
        <v>1882</v>
      </c>
      <c r="D93" s="504">
        <v>2012</v>
      </c>
      <c r="E93" s="324" t="s">
        <v>32</v>
      </c>
      <c r="F93" s="490">
        <v>2337</v>
      </c>
    </row>
    <row r="94" spans="2:6" s="86" customFormat="1" ht="15.95" customHeight="1">
      <c r="B94" s="336">
        <v>30</v>
      </c>
      <c r="C94" s="476" t="s">
        <v>1883</v>
      </c>
      <c r="D94" s="504">
        <v>2012</v>
      </c>
      <c r="E94" s="324" t="s">
        <v>32</v>
      </c>
      <c r="F94" s="490">
        <v>145</v>
      </c>
    </row>
    <row r="95" spans="2:6" s="86" customFormat="1" ht="15.95" customHeight="1">
      <c r="B95" s="1387" t="s">
        <v>931</v>
      </c>
      <c r="C95" s="1387"/>
      <c r="D95" s="1387"/>
      <c r="E95" s="1387"/>
      <c r="F95" s="547">
        <f>SUM(F65:F83,F93:F94)</f>
        <v>27603.180000000004</v>
      </c>
    </row>
    <row r="96" spans="2:6" s="86" customFormat="1" ht="15.95" customHeight="1">
      <c r="B96" s="1387" t="s">
        <v>932</v>
      </c>
      <c r="C96" s="1387"/>
      <c r="D96" s="1387"/>
      <c r="E96" s="1387"/>
      <c r="F96" s="547">
        <f>SUM(F84:F92)</f>
        <v>5511.1399999999994</v>
      </c>
    </row>
    <row r="97" spans="2:6" s="86" customFormat="1" ht="15.95" customHeight="1">
      <c r="B97" s="1388" t="s">
        <v>1008</v>
      </c>
      <c r="C97" s="1388"/>
      <c r="D97" s="1388"/>
      <c r="E97" s="1388"/>
      <c r="F97" s="1388"/>
    </row>
    <row r="98" spans="2:6" s="86" customFormat="1" ht="15.95" customHeight="1">
      <c r="B98" s="336">
        <v>1</v>
      </c>
      <c r="C98" s="352" t="s">
        <v>219</v>
      </c>
      <c r="D98" s="482">
        <v>2019</v>
      </c>
      <c r="E98" s="324" t="s">
        <v>33</v>
      </c>
      <c r="F98" s="816">
        <v>2000</v>
      </c>
    </row>
    <row r="99" spans="2:6" s="86" customFormat="1" ht="15.95" customHeight="1">
      <c r="B99" s="336">
        <v>2</v>
      </c>
      <c r="C99" s="817" t="s">
        <v>98</v>
      </c>
      <c r="D99" s="324">
        <v>2019</v>
      </c>
      <c r="E99" s="324" t="s">
        <v>33</v>
      </c>
      <c r="F99" s="818">
        <v>1000</v>
      </c>
    </row>
    <row r="100" spans="2:6" s="86" customFormat="1" ht="15.95" customHeight="1">
      <c r="B100" s="336">
        <v>3</v>
      </c>
      <c r="C100" s="817" t="s">
        <v>1088</v>
      </c>
      <c r="D100" s="324">
        <v>2019</v>
      </c>
      <c r="E100" s="324" t="s">
        <v>33</v>
      </c>
      <c r="F100" s="487">
        <v>2000</v>
      </c>
    </row>
    <row r="101" spans="2:6" s="86" customFormat="1" ht="15.95" customHeight="1">
      <c r="B101" s="336">
        <v>4</v>
      </c>
      <c r="C101" s="817" t="s">
        <v>4770</v>
      </c>
      <c r="D101" s="324">
        <v>2021</v>
      </c>
      <c r="E101" s="324" t="s">
        <v>33</v>
      </c>
      <c r="F101" s="487">
        <v>850</v>
      </c>
    </row>
    <row r="102" spans="2:6" s="86" customFormat="1" ht="15.95" customHeight="1">
      <c r="B102" s="1387" t="s">
        <v>932</v>
      </c>
      <c r="C102" s="1387"/>
      <c r="D102" s="1387"/>
      <c r="E102" s="1387"/>
      <c r="F102" s="547">
        <f>SUM(F98:F101)</f>
        <v>5850</v>
      </c>
    </row>
    <row r="103" spans="2:6" s="86" customFormat="1" ht="15.95" customHeight="1">
      <c r="B103" s="1388" t="s">
        <v>82</v>
      </c>
      <c r="C103" s="1388"/>
      <c r="D103" s="1388"/>
      <c r="E103" s="1388"/>
      <c r="F103" s="1388"/>
    </row>
    <row r="104" spans="2:6" s="86" customFormat="1" ht="15.95" customHeight="1">
      <c r="B104" s="336">
        <v>1</v>
      </c>
      <c r="C104" s="352" t="s">
        <v>4799</v>
      </c>
      <c r="D104" s="482">
        <v>2020</v>
      </c>
      <c r="E104" s="324" t="s">
        <v>32</v>
      </c>
      <c r="F104" s="697">
        <v>6000</v>
      </c>
    </row>
    <row r="105" spans="2:6" s="86" customFormat="1" ht="15.95" customHeight="1">
      <c r="B105" s="336">
        <v>2</v>
      </c>
      <c r="C105" s="352" t="s">
        <v>4800</v>
      </c>
      <c r="D105" s="482">
        <v>2020</v>
      </c>
      <c r="E105" s="324" t="s">
        <v>32</v>
      </c>
      <c r="F105" s="697">
        <v>3490</v>
      </c>
    </row>
    <row r="106" spans="2:6" s="86" customFormat="1" ht="15.95" customHeight="1">
      <c r="B106" s="336">
        <v>3</v>
      </c>
      <c r="C106" s="352" t="s">
        <v>2242</v>
      </c>
      <c r="D106" s="482">
        <v>2015</v>
      </c>
      <c r="E106" s="324" t="s">
        <v>32</v>
      </c>
      <c r="F106" s="697">
        <v>2998</v>
      </c>
    </row>
    <row r="107" spans="2:6" s="86" customFormat="1" ht="15.95" customHeight="1">
      <c r="B107" s="336">
        <v>4</v>
      </c>
      <c r="C107" s="352" t="s">
        <v>2243</v>
      </c>
      <c r="D107" s="482">
        <v>2017</v>
      </c>
      <c r="E107" s="324" t="s">
        <v>32</v>
      </c>
      <c r="F107" s="697">
        <v>2324.6</v>
      </c>
    </row>
    <row r="108" spans="2:6" s="86" customFormat="1" ht="15.95" customHeight="1">
      <c r="B108" s="336">
        <v>5</v>
      </c>
      <c r="C108" s="352" t="s">
        <v>2244</v>
      </c>
      <c r="D108" s="482">
        <v>2016</v>
      </c>
      <c r="E108" s="324" t="s">
        <v>32</v>
      </c>
      <c r="F108" s="697">
        <v>1511</v>
      </c>
    </row>
    <row r="109" spans="2:6" s="86" customFormat="1" ht="15.95" customHeight="1">
      <c r="B109" s="336">
        <v>6</v>
      </c>
      <c r="C109" s="352" t="s">
        <v>4801</v>
      </c>
      <c r="D109" s="482">
        <v>2020</v>
      </c>
      <c r="E109" s="324" t="s">
        <v>32</v>
      </c>
      <c r="F109" s="697">
        <v>1500</v>
      </c>
    </row>
    <row r="110" spans="2:6" s="86" customFormat="1" ht="15.95" customHeight="1">
      <c r="B110" s="336">
        <v>7</v>
      </c>
      <c r="C110" s="352" t="s">
        <v>2722</v>
      </c>
      <c r="D110" s="482">
        <v>2017</v>
      </c>
      <c r="E110" s="324" t="s">
        <v>32</v>
      </c>
      <c r="F110" s="697">
        <v>1918.99</v>
      </c>
    </row>
    <row r="111" spans="2:6" s="86" customFormat="1" ht="15.95" customHeight="1">
      <c r="B111" s="336">
        <v>8</v>
      </c>
      <c r="C111" s="352" t="s">
        <v>3392</v>
      </c>
      <c r="D111" s="482">
        <v>2019</v>
      </c>
      <c r="E111" s="324" t="s">
        <v>32</v>
      </c>
      <c r="F111" s="697">
        <v>1249.99</v>
      </c>
    </row>
    <row r="112" spans="2:6" s="86" customFormat="1" ht="15.95" customHeight="1">
      <c r="B112" s="336">
        <v>9</v>
      </c>
      <c r="C112" s="352" t="s">
        <v>4802</v>
      </c>
      <c r="D112" s="482">
        <v>2019</v>
      </c>
      <c r="E112" s="324" t="s">
        <v>32</v>
      </c>
      <c r="F112" s="697">
        <v>2956.1</v>
      </c>
    </row>
    <row r="113" spans="2:6" s="86" customFormat="1" ht="15.95" customHeight="1">
      <c r="B113" s="336">
        <v>10</v>
      </c>
      <c r="C113" s="352" t="s">
        <v>3393</v>
      </c>
      <c r="D113" s="482">
        <v>2019</v>
      </c>
      <c r="E113" s="324" t="s">
        <v>32</v>
      </c>
      <c r="F113" s="697">
        <v>1599</v>
      </c>
    </row>
    <row r="114" spans="2:6" s="86" customFormat="1" ht="15.95" customHeight="1">
      <c r="B114" s="336">
        <v>11</v>
      </c>
      <c r="C114" s="352" t="s">
        <v>3394</v>
      </c>
      <c r="D114" s="482">
        <v>2018</v>
      </c>
      <c r="E114" s="324" t="s">
        <v>32</v>
      </c>
      <c r="F114" s="697">
        <v>1300</v>
      </c>
    </row>
    <row r="115" spans="2:6" s="86" customFormat="1" ht="15.95" customHeight="1">
      <c r="B115" s="336">
        <v>12</v>
      </c>
      <c r="C115" s="352" t="s">
        <v>4803</v>
      </c>
      <c r="D115" s="482">
        <v>2020</v>
      </c>
      <c r="E115" s="324" t="s">
        <v>32</v>
      </c>
      <c r="F115" s="697">
        <v>2249</v>
      </c>
    </row>
    <row r="116" spans="2:6" s="86" customFormat="1" ht="15.95" customHeight="1">
      <c r="B116" s="336">
        <v>13</v>
      </c>
      <c r="C116" s="352" t="s">
        <v>4804</v>
      </c>
      <c r="D116" s="482">
        <v>2020</v>
      </c>
      <c r="E116" s="324" t="s">
        <v>32</v>
      </c>
      <c r="F116" s="697">
        <v>2549</v>
      </c>
    </row>
    <row r="117" spans="2:6" s="86" customFormat="1" ht="15.95" customHeight="1">
      <c r="B117" s="336">
        <v>14</v>
      </c>
      <c r="C117" s="352" t="s">
        <v>4805</v>
      </c>
      <c r="D117" s="482">
        <v>2020</v>
      </c>
      <c r="E117" s="324" t="s">
        <v>32</v>
      </c>
      <c r="F117" s="697">
        <v>5250</v>
      </c>
    </row>
    <row r="118" spans="2:6" s="86" customFormat="1" ht="15.95" customHeight="1">
      <c r="B118" s="336">
        <v>15</v>
      </c>
      <c r="C118" s="352" t="s">
        <v>3395</v>
      </c>
      <c r="D118" s="482">
        <v>2015</v>
      </c>
      <c r="E118" s="324" t="s">
        <v>32</v>
      </c>
      <c r="F118" s="697">
        <v>2</v>
      </c>
    </row>
    <row r="119" spans="2:6" s="86" customFormat="1" ht="15.95" customHeight="1">
      <c r="B119" s="336">
        <v>16</v>
      </c>
      <c r="C119" s="352" t="s">
        <v>2245</v>
      </c>
      <c r="D119" s="482">
        <v>2016</v>
      </c>
      <c r="E119" s="324" t="s">
        <v>32</v>
      </c>
      <c r="F119" s="697">
        <v>949.01</v>
      </c>
    </row>
    <row r="120" spans="2:6" s="86" customFormat="1" ht="15.95" customHeight="1">
      <c r="B120" s="336">
        <v>17</v>
      </c>
      <c r="C120" s="352" t="s">
        <v>2246</v>
      </c>
      <c r="D120" s="482">
        <v>2017</v>
      </c>
      <c r="E120" s="324" t="s">
        <v>32</v>
      </c>
      <c r="F120" s="697">
        <v>670</v>
      </c>
    </row>
    <row r="121" spans="2:6" s="86" customFormat="1" ht="15.95" customHeight="1">
      <c r="B121" s="336">
        <v>18</v>
      </c>
      <c r="C121" s="352" t="s">
        <v>2723</v>
      </c>
      <c r="D121" s="482">
        <v>2017</v>
      </c>
      <c r="E121" s="324" t="s">
        <v>32</v>
      </c>
      <c r="F121" s="697">
        <v>1208</v>
      </c>
    </row>
    <row r="122" spans="2:6" s="86" customFormat="1" ht="15.95" customHeight="1">
      <c r="B122" s="336">
        <v>19</v>
      </c>
      <c r="C122" s="352" t="s">
        <v>3396</v>
      </c>
      <c r="D122" s="482">
        <v>2018</v>
      </c>
      <c r="E122" s="324" t="s">
        <v>32</v>
      </c>
      <c r="F122" s="697">
        <v>297</v>
      </c>
    </row>
    <row r="123" spans="2:6" s="86" customFormat="1" ht="15.95" customHeight="1">
      <c r="B123" s="336">
        <v>20</v>
      </c>
      <c r="C123" s="352" t="s">
        <v>3397</v>
      </c>
      <c r="D123" s="482">
        <v>2018</v>
      </c>
      <c r="E123" s="324" t="s">
        <v>32</v>
      </c>
      <c r="F123" s="697">
        <v>519.99</v>
      </c>
    </row>
    <row r="124" spans="2:6" s="86" customFormat="1" ht="15.95" customHeight="1">
      <c r="B124" s="336">
        <v>21</v>
      </c>
      <c r="C124" s="352" t="s">
        <v>3398</v>
      </c>
      <c r="D124" s="482">
        <v>2018</v>
      </c>
      <c r="E124" s="324" t="s">
        <v>32</v>
      </c>
      <c r="F124" s="697">
        <v>689</v>
      </c>
    </row>
    <row r="125" spans="2:6" s="86" customFormat="1" ht="15.95" customHeight="1">
      <c r="B125" s="336">
        <v>22</v>
      </c>
      <c r="C125" s="352" t="s">
        <v>3399</v>
      </c>
      <c r="D125" s="482">
        <v>2019</v>
      </c>
      <c r="E125" s="324" t="s">
        <v>32</v>
      </c>
      <c r="F125" s="697">
        <v>1288</v>
      </c>
    </row>
    <row r="126" spans="2:6" s="86" customFormat="1" ht="15.95" customHeight="1">
      <c r="B126" s="336">
        <v>23</v>
      </c>
      <c r="C126" s="352" t="s">
        <v>2724</v>
      </c>
      <c r="D126" s="482">
        <v>2017</v>
      </c>
      <c r="E126" s="324" t="s">
        <v>32</v>
      </c>
      <c r="F126" s="697">
        <v>639</v>
      </c>
    </row>
    <row r="127" spans="2:6" s="86" customFormat="1" ht="15.95" customHeight="1">
      <c r="B127" s="336">
        <v>24</v>
      </c>
      <c r="C127" s="352" t="s">
        <v>2247</v>
      </c>
      <c r="D127" s="482">
        <v>2017</v>
      </c>
      <c r="E127" s="324" t="s">
        <v>32</v>
      </c>
      <c r="F127" s="697">
        <v>1095</v>
      </c>
    </row>
    <row r="128" spans="2:6" s="86" customFormat="1" ht="15.95" customHeight="1">
      <c r="B128" s="336">
        <v>25</v>
      </c>
      <c r="C128" s="352" t="s">
        <v>2248</v>
      </c>
      <c r="D128" s="482">
        <v>2017</v>
      </c>
      <c r="E128" s="324" t="s">
        <v>33</v>
      </c>
      <c r="F128" s="697">
        <v>453.3</v>
      </c>
    </row>
    <row r="129" spans="2:6" s="86" customFormat="1" ht="15.95" customHeight="1">
      <c r="B129" s="336">
        <v>26</v>
      </c>
      <c r="C129" s="352" t="s">
        <v>3400</v>
      </c>
      <c r="D129" s="482">
        <v>2018</v>
      </c>
      <c r="E129" s="324" t="s">
        <v>33</v>
      </c>
      <c r="F129" s="697">
        <v>530</v>
      </c>
    </row>
    <row r="130" spans="2:6" s="86" customFormat="1" ht="15.95" customHeight="1">
      <c r="B130" s="336">
        <v>27</v>
      </c>
      <c r="C130" s="352" t="s">
        <v>3401</v>
      </c>
      <c r="D130" s="482">
        <v>2018</v>
      </c>
      <c r="E130" s="324" t="s">
        <v>33</v>
      </c>
      <c r="F130" s="697">
        <v>558</v>
      </c>
    </row>
    <row r="131" spans="2:6" s="86" customFormat="1" ht="15.95" customHeight="1">
      <c r="B131" s="336">
        <v>28</v>
      </c>
      <c r="C131" s="352" t="s">
        <v>3402</v>
      </c>
      <c r="D131" s="482">
        <v>2018</v>
      </c>
      <c r="E131" s="324" t="s">
        <v>33</v>
      </c>
      <c r="F131" s="697">
        <v>658</v>
      </c>
    </row>
    <row r="132" spans="2:6" s="86" customFormat="1" ht="15.95" customHeight="1">
      <c r="B132" s="336">
        <v>29</v>
      </c>
      <c r="C132" s="352" t="s">
        <v>3403</v>
      </c>
      <c r="D132" s="482">
        <v>2018</v>
      </c>
      <c r="E132" s="324" t="s">
        <v>33</v>
      </c>
      <c r="F132" s="697">
        <v>109.94</v>
      </c>
    </row>
    <row r="133" spans="2:6" s="86" customFormat="1" ht="15.95" customHeight="1">
      <c r="B133" s="336">
        <v>30</v>
      </c>
      <c r="C133" s="352" t="s">
        <v>2725</v>
      </c>
      <c r="D133" s="482">
        <v>2017</v>
      </c>
      <c r="E133" s="324" t="s">
        <v>33</v>
      </c>
      <c r="F133" s="697">
        <v>259.99</v>
      </c>
    </row>
    <row r="134" spans="2:6" s="86" customFormat="1" ht="15.95" customHeight="1">
      <c r="B134" s="336">
        <v>31</v>
      </c>
      <c r="C134" s="352" t="s">
        <v>4806</v>
      </c>
      <c r="D134" s="482">
        <v>2019</v>
      </c>
      <c r="E134" s="324" t="s">
        <v>32</v>
      </c>
      <c r="F134" s="697">
        <v>2296.98</v>
      </c>
    </row>
    <row r="135" spans="2:6" s="86" customFormat="1" ht="15.95" customHeight="1">
      <c r="B135" s="336">
        <v>32</v>
      </c>
      <c r="C135" s="352" t="s">
        <v>2726</v>
      </c>
      <c r="D135" s="482">
        <v>2017</v>
      </c>
      <c r="E135" s="324" t="s">
        <v>32</v>
      </c>
      <c r="F135" s="697">
        <v>3424.98</v>
      </c>
    </row>
    <row r="136" spans="2:6" s="86" customFormat="1" ht="15.95" customHeight="1">
      <c r="B136" s="336">
        <v>33</v>
      </c>
      <c r="C136" s="352" t="s">
        <v>4807</v>
      </c>
      <c r="D136" s="482">
        <v>2019</v>
      </c>
      <c r="E136" s="324" t="s">
        <v>32</v>
      </c>
      <c r="F136" s="697">
        <v>2358.58</v>
      </c>
    </row>
    <row r="137" spans="2:6" s="86" customFormat="1" ht="15.95" customHeight="1">
      <c r="B137" s="336">
        <v>34</v>
      </c>
      <c r="C137" s="352" t="s">
        <v>2727</v>
      </c>
      <c r="D137" s="482">
        <v>2018</v>
      </c>
      <c r="E137" s="324" t="s">
        <v>32</v>
      </c>
      <c r="F137" s="697">
        <v>453.87</v>
      </c>
    </row>
    <row r="138" spans="2:6" s="86" customFormat="1" ht="15.95" customHeight="1">
      <c r="B138" s="336">
        <v>35</v>
      </c>
      <c r="C138" s="352" t="s">
        <v>2728</v>
      </c>
      <c r="D138" s="482">
        <v>2018</v>
      </c>
      <c r="E138" s="324" t="s">
        <v>32</v>
      </c>
      <c r="F138" s="697">
        <v>6396</v>
      </c>
    </row>
    <row r="139" spans="2:6" s="86" customFormat="1" ht="15.95" customHeight="1">
      <c r="B139" s="336">
        <v>36</v>
      </c>
      <c r="C139" s="352" t="s">
        <v>2729</v>
      </c>
      <c r="D139" s="482">
        <v>2018</v>
      </c>
      <c r="E139" s="324" t="s">
        <v>32</v>
      </c>
      <c r="F139" s="697">
        <v>4674</v>
      </c>
    </row>
    <row r="140" spans="2:6" s="86" customFormat="1" ht="15.95" customHeight="1">
      <c r="B140" s="336">
        <v>37</v>
      </c>
      <c r="C140" s="352" t="s">
        <v>2255</v>
      </c>
      <c r="D140" s="482">
        <v>2017</v>
      </c>
      <c r="E140" s="324" t="s">
        <v>33</v>
      </c>
      <c r="F140" s="697">
        <v>1396</v>
      </c>
    </row>
    <row r="141" spans="2:6" s="86" customFormat="1" ht="15.95" customHeight="1">
      <c r="B141" s="336">
        <v>38</v>
      </c>
      <c r="C141" s="352" t="s">
        <v>4808</v>
      </c>
      <c r="D141" s="482">
        <v>2020</v>
      </c>
      <c r="E141" s="324" t="s">
        <v>32</v>
      </c>
      <c r="F141" s="697">
        <v>509</v>
      </c>
    </row>
    <row r="142" spans="2:6" s="86" customFormat="1" ht="15.95" customHeight="1">
      <c r="B142" s="336">
        <v>39</v>
      </c>
      <c r="C142" s="352" t="s">
        <v>4809</v>
      </c>
      <c r="D142" s="482">
        <v>2020</v>
      </c>
      <c r="E142" s="324" t="s">
        <v>32</v>
      </c>
      <c r="F142" s="697">
        <v>449</v>
      </c>
    </row>
    <row r="143" spans="2:6" s="86" customFormat="1" ht="15.95" customHeight="1">
      <c r="B143" s="336">
        <v>40</v>
      </c>
      <c r="C143" s="352" t="s">
        <v>2249</v>
      </c>
      <c r="D143" s="482">
        <v>2016</v>
      </c>
      <c r="E143" s="324" t="s">
        <v>33</v>
      </c>
      <c r="F143" s="697">
        <v>1513</v>
      </c>
    </row>
    <row r="144" spans="2:6" s="86" customFormat="1" ht="15.95" customHeight="1">
      <c r="B144" s="336">
        <v>41</v>
      </c>
      <c r="C144" s="352" t="s">
        <v>2250</v>
      </c>
      <c r="D144" s="482">
        <v>2016</v>
      </c>
      <c r="E144" s="324" t="s">
        <v>33</v>
      </c>
      <c r="F144" s="697">
        <v>2199</v>
      </c>
    </row>
    <row r="145" spans="2:6" s="86" customFormat="1" ht="15.95" customHeight="1">
      <c r="B145" s="336">
        <v>42</v>
      </c>
      <c r="C145" s="352" t="s">
        <v>2251</v>
      </c>
      <c r="D145" s="482">
        <v>2016</v>
      </c>
      <c r="E145" s="324" t="s">
        <v>33</v>
      </c>
      <c r="F145" s="697">
        <v>3599.02</v>
      </c>
    </row>
    <row r="146" spans="2:6" s="86" customFormat="1" ht="15.95" customHeight="1">
      <c r="B146" s="336">
        <v>43</v>
      </c>
      <c r="C146" s="352" t="s">
        <v>462</v>
      </c>
      <c r="D146" s="482">
        <v>2016</v>
      </c>
      <c r="E146" s="324" t="s">
        <v>33</v>
      </c>
      <c r="F146" s="697">
        <v>1739.02</v>
      </c>
    </row>
    <row r="147" spans="2:6" s="86" customFormat="1" ht="15.95" customHeight="1">
      <c r="B147" s="336">
        <v>44</v>
      </c>
      <c r="C147" s="352" t="s">
        <v>2252</v>
      </c>
      <c r="D147" s="482">
        <v>2016</v>
      </c>
      <c r="E147" s="324" t="s">
        <v>33</v>
      </c>
      <c r="F147" s="697">
        <v>2348.8000000000002</v>
      </c>
    </row>
    <row r="148" spans="2:6" s="86" customFormat="1" ht="15.95" customHeight="1">
      <c r="B148" s="336">
        <v>45</v>
      </c>
      <c r="C148" s="352" t="s">
        <v>2253</v>
      </c>
      <c r="D148" s="482">
        <v>2017</v>
      </c>
      <c r="E148" s="324" t="s">
        <v>33</v>
      </c>
      <c r="F148" s="697">
        <v>2448.9899999999998</v>
      </c>
    </row>
    <row r="149" spans="2:6" s="86" customFormat="1" ht="15.95" customHeight="1">
      <c r="B149" s="336">
        <v>46</v>
      </c>
      <c r="C149" s="352" t="s">
        <v>2254</v>
      </c>
      <c r="D149" s="482">
        <v>2017</v>
      </c>
      <c r="E149" s="324" t="s">
        <v>33</v>
      </c>
      <c r="F149" s="697">
        <v>5398</v>
      </c>
    </row>
    <row r="150" spans="2:6" s="86" customFormat="1" ht="15.95" customHeight="1">
      <c r="B150" s="336">
        <v>47</v>
      </c>
      <c r="C150" s="352" t="s">
        <v>2730</v>
      </c>
      <c r="D150" s="482">
        <v>2018</v>
      </c>
      <c r="E150" s="324" t="s">
        <v>33</v>
      </c>
      <c r="F150" s="697">
        <v>72631.5</v>
      </c>
    </row>
    <row r="151" spans="2:6" s="86" customFormat="1" ht="15.95" customHeight="1">
      <c r="B151" s="336">
        <v>48</v>
      </c>
      <c r="C151" s="498" t="s">
        <v>2731</v>
      </c>
      <c r="D151" s="497">
        <v>2017</v>
      </c>
      <c r="E151" s="324" t="s">
        <v>33</v>
      </c>
      <c r="F151" s="321">
        <v>2099</v>
      </c>
    </row>
    <row r="152" spans="2:6" s="86" customFormat="1" ht="15.95" customHeight="1">
      <c r="B152" s="336">
        <v>49</v>
      </c>
      <c r="C152" s="498" t="s">
        <v>4810</v>
      </c>
      <c r="D152" s="497">
        <v>2020</v>
      </c>
      <c r="E152" s="324" t="s">
        <v>33</v>
      </c>
      <c r="F152" s="321">
        <v>17500</v>
      </c>
    </row>
    <row r="153" spans="2:6" s="86" customFormat="1" ht="15.95" customHeight="1">
      <c r="B153" s="336">
        <v>50</v>
      </c>
      <c r="C153" s="498" t="s">
        <v>4811</v>
      </c>
      <c r="D153" s="497">
        <v>2020</v>
      </c>
      <c r="E153" s="324" t="s">
        <v>4812</v>
      </c>
      <c r="F153" s="321">
        <v>22189.94</v>
      </c>
    </row>
    <row r="154" spans="2:6" s="86" customFormat="1" ht="15.95" customHeight="1">
      <c r="B154" s="336">
        <v>51</v>
      </c>
      <c r="C154" s="498" t="s">
        <v>4813</v>
      </c>
      <c r="D154" s="497">
        <v>2020</v>
      </c>
      <c r="E154" s="324" t="s">
        <v>33</v>
      </c>
      <c r="F154" s="321">
        <v>18392</v>
      </c>
    </row>
    <row r="155" spans="2:6" s="86" customFormat="1" ht="15.95" customHeight="1">
      <c r="B155" s="336">
        <v>52</v>
      </c>
      <c r="C155" s="498" t="s">
        <v>4814</v>
      </c>
      <c r="D155" s="497">
        <v>2020</v>
      </c>
      <c r="E155" s="324" t="s">
        <v>33</v>
      </c>
      <c r="F155" s="321">
        <v>4524</v>
      </c>
    </row>
    <row r="156" spans="2:6" s="86" customFormat="1" ht="15.95" customHeight="1">
      <c r="B156" s="336">
        <v>53</v>
      </c>
      <c r="C156" s="498" t="s">
        <v>4815</v>
      </c>
      <c r="D156" s="497">
        <v>2015</v>
      </c>
      <c r="E156" s="324" t="s">
        <v>32</v>
      </c>
      <c r="F156" s="321">
        <v>3030</v>
      </c>
    </row>
    <row r="157" spans="2:6" s="86" customFormat="1" ht="15.95" customHeight="1">
      <c r="B157" s="336">
        <v>54</v>
      </c>
      <c r="C157" s="498" t="s">
        <v>4816</v>
      </c>
      <c r="D157" s="497">
        <v>2020</v>
      </c>
      <c r="E157" s="324" t="s">
        <v>33</v>
      </c>
      <c r="F157" s="321">
        <v>439.98</v>
      </c>
    </row>
    <row r="158" spans="2:6" s="86" customFormat="1" ht="15.95" customHeight="1">
      <c r="B158" s="336">
        <v>55</v>
      </c>
      <c r="C158" s="498" t="s">
        <v>4817</v>
      </c>
      <c r="D158" s="497">
        <v>2020</v>
      </c>
      <c r="E158" s="324" t="s">
        <v>33</v>
      </c>
      <c r="F158" s="321">
        <v>179.99</v>
      </c>
    </row>
    <row r="159" spans="2:6" s="86" customFormat="1" ht="15.95" customHeight="1">
      <c r="B159" s="336">
        <v>56</v>
      </c>
      <c r="C159" s="498" t="s">
        <v>4818</v>
      </c>
      <c r="D159" s="497">
        <v>2020</v>
      </c>
      <c r="E159" s="324" t="s">
        <v>33</v>
      </c>
      <c r="F159" s="321">
        <v>199.99</v>
      </c>
    </row>
    <row r="160" spans="2:6" s="86" customFormat="1" ht="15.95" customHeight="1">
      <c r="B160" s="336">
        <v>57</v>
      </c>
      <c r="C160" s="498" t="s">
        <v>4819</v>
      </c>
      <c r="D160" s="497">
        <v>2020</v>
      </c>
      <c r="E160" s="324" t="s">
        <v>32</v>
      </c>
      <c r="F160" s="321">
        <v>1290</v>
      </c>
    </row>
    <row r="161" spans="2:6" s="86" customFormat="1" ht="15.95" customHeight="1">
      <c r="B161" s="336">
        <v>58</v>
      </c>
      <c r="C161" s="498" t="s">
        <v>4820</v>
      </c>
      <c r="D161" s="497">
        <v>2019</v>
      </c>
      <c r="E161" s="324" t="s">
        <v>32</v>
      </c>
      <c r="F161" s="321">
        <v>650.1</v>
      </c>
    </row>
    <row r="162" spans="2:6" s="86" customFormat="1" ht="15.95" customHeight="1">
      <c r="B162" s="1387" t="s">
        <v>931</v>
      </c>
      <c r="C162" s="1387"/>
      <c r="D162" s="1387"/>
      <c r="E162" s="1387"/>
      <c r="F162" s="547">
        <f>SUM(F104:F127,F134:F139,F141:F142,F156,F160:F161)</f>
        <v>69785.190000000017</v>
      </c>
    </row>
    <row r="163" spans="2:6" s="86" customFormat="1" ht="15.95" customHeight="1">
      <c r="B163" s="1387" t="s">
        <v>932</v>
      </c>
      <c r="C163" s="1387"/>
      <c r="D163" s="1387"/>
      <c r="E163" s="1387"/>
      <c r="F163" s="547">
        <f>SUM(F128:F133,F140,F143:F155,F157:F159)</f>
        <v>161367.46</v>
      </c>
    </row>
    <row r="164" spans="2:6" s="86" customFormat="1" ht="15.95" customHeight="1">
      <c r="B164" s="1388" t="s">
        <v>93</v>
      </c>
      <c r="C164" s="1388"/>
      <c r="D164" s="1388"/>
      <c r="E164" s="1388"/>
      <c r="F164" s="1388"/>
    </row>
    <row r="165" spans="2:6" s="86" customFormat="1" ht="15.95" customHeight="1">
      <c r="B165" s="336">
        <v>1</v>
      </c>
      <c r="C165" s="805" t="s">
        <v>4723</v>
      </c>
      <c r="D165" s="683" t="s">
        <v>4724</v>
      </c>
      <c r="E165" s="266" t="s">
        <v>32</v>
      </c>
      <c r="F165" s="636">
        <v>133698</v>
      </c>
    </row>
    <row r="166" spans="2:6" s="86" customFormat="1" ht="15.95" customHeight="1">
      <c r="B166" s="336">
        <v>2</v>
      </c>
      <c r="C166" s="805" t="s">
        <v>4725</v>
      </c>
      <c r="D166" s="683" t="s">
        <v>4724</v>
      </c>
      <c r="E166" s="266" t="s">
        <v>32</v>
      </c>
      <c r="F166" s="636">
        <v>9298</v>
      </c>
    </row>
    <row r="167" spans="2:6" s="86" customFormat="1" ht="15.95" customHeight="1">
      <c r="B167" s="336">
        <v>3</v>
      </c>
      <c r="C167" s="805" t="s">
        <v>2734</v>
      </c>
      <c r="D167" s="683">
        <v>2017</v>
      </c>
      <c r="E167" s="266" t="s">
        <v>32</v>
      </c>
      <c r="F167" s="636">
        <v>15288.9</v>
      </c>
    </row>
    <row r="168" spans="2:6" s="86" customFormat="1" ht="15.95" customHeight="1">
      <c r="B168" s="336">
        <v>4</v>
      </c>
      <c r="C168" s="805" t="s">
        <v>2735</v>
      </c>
      <c r="D168" s="683">
        <v>2016</v>
      </c>
      <c r="E168" s="266" t="s">
        <v>32</v>
      </c>
      <c r="F168" s="636">
        <v>12693.6</v>
      </c>
    </row>
    <row r="169" spans="2:6" s="86" customFormat="1" ht="15.95" customHeight="1">
      <c r="B169" s="336">
        <v>5</v>
      </c>
      <c r="C169" s="805" t="s">
        <v>2256</v>
      </c>
      <c r="D169" s="683">
        <v>2017</v>
      </c>
      <c r="E169" s="266" t="s">
        <v>32</v>
      </c>
      <c r="F169" s="636">
        <v>3700</v>
      </c>
    </row>
    <row r="170" spans="2:6" s="86" customFormat="1" ht="15.95" customHeight="1">
      <c r="B170" s="336">
        <v>6</v>
      </c>
      <c r="C170" s="805" t="s">
        <v>721</v>
      </c>
      <c r="D170" s="683">
        <v>2017</v>
      </c>
      <c r="E170" s="266" t="s">
        <v>32</v>
      </c>
      <c r="F170" s="636">
        <v>8275.44</v>
      </c>
    </row>
    <row r="171" spans="2:6" s="86" customFormat="1" ht="15.95" customHeight="1">
      <c r="B171" s="336">
        <v>7</v>
      </c>
      <c r="C171" s="805" t="s">
        <v>2736</v>
      </c>
      <c r="D171" s="683">
        <v>2017</v>
      </c>
      <c r="E171" s="266" t="s">
        <v>32</v>
      </c>
      <c r="F171" s="636">
        <v>6098.97</v>
      </c>
    </row>
    <row r="172" spans="2:6" s="86" customFormat="1" ht="15.95" customHeight="1">
      <c r="B172" s="336">
        <v>8</v>
      </c>
      <c r="C172" s="803" t="s">
        <v>611</v>
      </c>
      <c r="D172" s="804">
        <v>2016</v>
      </c>
      <c r="E172" s="266" t="s">
        <v>32</v>
      </c>
      <c r="F172" s="806">
        <v>2062.1</v>
      </c>
    </row>
    <row r="173" spans="2:6" s="86" customFormat="1" ht="15.95" customHeight="1">
      <c r="B173" s="336">
        <v>9</v>
      </c>
      <c r="C173" s="803" t="s">
        <v>3417</v>
      </c>
      <c r="D173" s="804">
        <v>2018</v>
      </c>
      <c r="E173" s="266" t="s">
        <v>32</v>
      </c>
      <c r="F173" s="806">
        <v>1578.09</v>
      </c>
    </row>
    <row r="174" spans="2:6" s="86" customFormat="1" ht="15.95" customHeight="1">
      <c r="B174" s="336">
        <v>10</v>
      </c>
      <c r="C174" s="803" t="s">
        <v>3418</v>
      </c>
      <c r="D174" s="804">
        <v>2019</v>
      </c>
      <c r="E174" s="266" t="s">
        <v>32</v>
      </c>
      <c r="F174" s="806">
        <v>10086</v>
      </c>
    </row>
    <row r="175" spans="2:6" s="86" customFormat="1" ht="15.95" customHeight="1">
      <c r="B175" s="336">
        <v>11</v>
      </c>
      <c r="C175" s="803" t="s">
        <v>4726</v>
      </c>
      <c r="D175" s="804">
        <v>2020</v>
      </c>
      <c r="E175" s="266" t="s">
        <v>32</v>
      </c>
      <c r="F175" s="806">
        <v>5890</v>
      </c>
    </row>
    <row r="176" spans="2:6" s="86" customFormat="1" ht="15.95" customHeight="1">
      <c r="B176" s="336">
        <v>12</v>
      </c>
      <c r="C176" s="803" t="s">
        <v>4727</v>
      </c>
      <c r="D176" s="804">
        <v>2020</v>
      </c>
      <c r="E176" s="266" t="s">
        <v>32</v>
      </c>
      <c r="F176" s="806">
        <v>2200</v>
      </c>
    </row>
    <row r="177" spans="2:6" s="86" customFormat="1" ht="15.95" customHeight="1">
      <c r="B177" s="336">
        <v>13</v>
      </c>
      <c r="C177" s="803" t="s">
        <v>4728</v>
      </c>
      <c r="D177" s="804">
        <v>2020</v>
      </c>
      <c r="E177" s="266" t="s">
        <v>32</v>
      </c>
      <c r="F177" s="806">
        <v>2330</v>
      </c>
    </row>
    <row r="178" spans="2:6" s="86" customFormat="1" ht="15.95" customHeight="1">
      <c r="B178" s="336">
        <v>14</v>
      </c>
      <c r="C178" s="805" t="s">
        <v>4729</v>
      </c>
      <c r="D178" s="683" t="s">
        <v>4730</v>
      </c>
      <c r="E178" s="266" t="s">
        <v>33</v>
      </c>
      <c r="F178" s="636">
        <v>7232</v>
      </c>
    </row>
    <row r="179" spans="2:6" s="86" customFormat="1" ht="15.95" customHeight="1">
      <c r="B179" s="336">
        <v>15</v>
      </c>
      <c r="C179" s="805" t="s">
        <v>2738</v>
      </c>
      <c r="D179" s="683">
        <v>2017</v>
      </c>
      <c r="E179" s="266" t="s">
        <v>33</v>
      </c>
      <c r="F179" s="636">
        <v>2300</v>
      </c>
    </row>
    <row r="180" spans="2:6" s="86" customFormat="1" ht="15.95" customHeight="1">
      <c r="B180" s="336">
        <v>16</v>
      </c>
      <c r="C180" s="805" t="s">
        <v>2739</v>
      </c>
      <c r="D180" s="683">
        <v>2017</v>
      </c>
      <c r="E180" s="266" t="s">
        <v>33</v>
      </c>
      <c r="F180" s="636">
        <v>4550</v>
      </c>
    </row>
    <row r="181" spans="2:6" s="86" customFormat="1" ht="15.95" customHeight="1">
      <c r="B181" s="336">
        <v>17</v>
      </c>
      <c r="C181" s="803" t="s">
        <v>4731</v>
      </c>
      <c r="D181" s="804" t="s">
        <v>4732</v>
      </c>
      <c r="E181" s="266" t="s">
        <v>33</v>
      </c>
      <c r="F181" s="806">
        <v>11594</v>
      </c>
    </row>
    <row r="182" spans="2:6" s="86" customFormat="1" ht="15.95" customHeight="1">
      <c r="B182" s="336">
        <v>18</v>
      </c>
      <c r="C182" s="803" t="s">
        <v>4733</v>
      </c>
      <c r="D182" s="804" t="s">
        <v>4734</v>
      </c>
      <c r="E182" s="266" t="s">
        <v>33</v>
      </c>
      <c r="F182" s="806">
        <v>4569</v>
      </c>
    </row>
    <row r="183" spans="2:6" s="86" customFormat="1" ht="15.95" customHeight="1">
      <c r="B183" s="336">
        <v>19</v>
      </c>
      <c r="C183" s="213" t="s">
        <v>4735</v>
      </c>
      <c r="D183" s="214" t="s">
        <v>4736</v>
      </c>
      <c r="E183" s="266" t="s">
        <v>33</v>
      </c>
      <c r="F183" s="807">
        <v>6314</v>
      </c>
    </row>
    <row r="184" spans="2:6" s="86" customFormat="1" ht="15.95" customHeight="1">
      <c r="B184" s="336">
        <v>20</v>
      </c>
      <c r="C184" s="213" t="s">
        <v>4737</v>
      </c>
      <c r="D184" s="214" t="s">
        <v>4734</v>
      </c>
      <c r="E184" s="266" t="s">
        <v>33</v>
      </c>
      <c r="F184" s="807">
        <v>680</v>
      </c>
    </row>
    <row r="185" spans="2:6" s="86" customFormat="1" ht="15.95" customHeight="1">
      <c r="B185" s="336">
        <v>21</v>
      </c>
      <c r="C185" s="803" t="s">
        <v>4738</v>
      </c>
      <c r="D185" s="804" t="s">
        <v>4739</v>
      </c>
      <c r="E185" s="266" t="s">
        <v>33</v>
      </c>
      <c r="F185" s="808">
        <v>4875</v>
      </c>
    </row>
    <row r="186" spans="2:6" s="86" customFormat="1" ht="15.95" customHeight="1">
      <c r="B186" s="1387" t="s">
        <v>931</v>
      </c>
      <c r="C186" s="1387"/>
      <c r="D186" s="1387"/>
      <c r="E186" s="1387"/>
      <c r="F186" s="547">
        <f>SUM(F165:F177)</f>
        <v>213199.1</v>
      </c>
    </row>
    <row r="187" spans="2:6" s="86" customFormat="1" ht="15.95" customHeight="1">
      <c r="B187" s="1387" t="s">
        <v>932</v>
      </c>
      <c r="C187" s="1387"/>
      <c r="D187" s="1387"/>
      <c r="E187" s="1387"/>
      <c r="F187" s="547">
        <f>SUM(F178:F185)</f>
        <v>42114</v>
      </c>
    </row>
    <row r="188" spans="2:6" s="86" customFormat="1" ht="15.95" customHeight="1">
      <c r="B188" s="1388" t="s">
        <v>99</v>
      </c>
      <c r="C188" s="1388"/>
      <c r="D188" s="1388"/>
      <c r="E188" s="1388"/>
      <c r="F188" s="1388"/>
    </row>
    <row r="189" spans="2:6" s="86" customFormat="1" ht="15.95" customHeight="1">
      <c r="B189" s="663">
        <v>1</v>
      </c>
      <c r="C189" s="667" t="s">
        <v>5359</v>
      </c>
      <c r="D189" s="669">
        <v>41240</v>
      </c>
      <c r="E189" s="266" t="s">
        <v>33</v>
      </c>
      <c r="F189" s="668">
        <v>1011.38</v>
      </c>
    </row>
    <row r="190" spans="2:6" s="86" customFormat="1" ht="15.95" customHeight="1">
      <c r="B190" s="663">
        <v>2</v>
      </c>
      <c r="C190" s="667" t="s">
        <v>5360</v>
      </c>
      <c r="D190" s="669">
        <v>41459</v>
      </c>
      <c r="E190" s="266" t="s">
        <v>33</v>
      </c>
      <c r="F190" s="668">
        <v>1081.29</v>
      </c>
    </row>
    <row r="191" spans="2:6" s="86" customFormat="1" ht="15.95" customHeight="1">
      <c r="B191" s="663">
        <v>3</v>
      </c>
      <c r="C191" s="667" t="s">
        <v>5360</v>
      </c>
      <c r="D191" s="669">
        <v>41459</v>
      </c>
      <c r="E191" s="266" t="s">
        <v>33</v>
      </c>
      <c r="F191" s="668">
        <v>1121.94</v>
      </c>
    </row>
    <row r="192" spans="2:6" s="86" customFormat="1" ht="15.95" customHeight="1">
      <c r="B192" s="663">
        <v>4</v>
      </c>
      <c r="C192" s="667" t="s">
        <v>5360</v>
      </c>
      <c r="D192" s="669">
        <v>41459</v>
      </c>
      <c r="E192" s="266" t="s">
        <v>33</v>
      </c>
      <c r="F192" s="668">
        <v>800</v>
      </c>
    </row>
    <row r="193" spans="2:6" s="86" customFormat="1" ht="15.95" customHeight="1">
      <c r="B193" s="663">
        <v>5</v>
      </c>
      <c r="C193" s="667" t="s">
        <v>5360</v>
      </c>
      <c r="D193" s="669">
        <v>41459</v>
      </c>
      <c r="E193" s="266" t="s">
        <v>33</v>
      </c>
      <c r="F193" s="668">
        <v>800</v>
      </c>
    </row>
    <row r="194" spans="2:6" s="86" customFormat="1" ht="15.95" customHeight="1">
      <c r="B194" s="663">
        <v>6</v>
      </c>
      <c r="C194" s="667" t="s">
        <v>3072</v>
      </c>
      <c r="D194" s="669">
        <v>41765</v>
      </c>
      <c r="E194" s="266" t="s">
        <v>33</v>
      </c>
      <c r="F194" s="668">
        <v>430</v>
      </c>
    </row>
    <row r="195" spans="2:6" s="86" customFormat="1" ht="15.95" customHeight="1">
      <c r="B195" s="663">
        <v>7</v>
      </c>
      <c r="C195" s="667" t="s">
        <v>3072</v>
      </c>
      <c r="D195" s="669">
        <v>41765</v>
      </c>
      <c r="E195" s="266" t="s">
        <v>33</v>
      </c>
      <c r="F195" s="668">
        <v>430</v>
      </c>
    </row>
    <row r="196" spans="2:6" s="86" customFormat="1" ht="15.95" customHeight="1">
      <c r="B196" s="663">
        <v>8</v>
      </c>
      <c r="C196" s="667" t="s">
        <v>3072</v>
      </c>
      <c r="D196" s="669">
        <v>41765</v>
      </c>
      <c r="E196" s="266" t="s">
        <v>33</v>
      </c>
      <c r="F196" s="668">
        <v>430</v>
      </c>
    </row>
    <row r="197" spans="2:6" s="86" customFormat="1" ht="15.95" customHeight="1">
      <c r="B197" s="663">
        <v>9</v>
      </c>
      <c r="C197" s="667" t="s">
        <v>3076</v>
      </c>
      <c r="D197" s="669">
        <v>41841</v>
      </c>
      <c r="E197" s="266" t="s">
        <v>32</v>
      </c>
      <c r="F197" s="668">
        <v>1200</v>
      </c>
    </row>
    <row r="198" spans="2:6" s="86" customFormat="1" ht="15.95" customHeight="1">
      <c r="B198" s="663">
        <v>10</v>
      </c>
      <c r="C198" s="667" t="s">
        <v>3074</v>
      </c>
      <c r="D198" s="669">
        <v>42298</v>
      </c>
      <c r="E198" s="266" t="s">
        <v>33</v>
      </c>
      <c r="F198" s="668">
        <v>752.03</v>
      </c>
    </row>
    <row r="199" spans="2:6" s="86" customFormat="1" ht="15.95" customHeight="1">
      <c r="B199" s="663">
        <v>11</v>
      </c>
      <c r="C199" s="667" t="s">
        <v>3073</v>
      </c>
      <c r="D199" s="669">
        <v>42563</v>
      </c>
      <c r="E199" s="266" t="s">
        <v>32</v>
      </c>
      <c r="F199" s="668">
        <v>1893.05</v>
      </c>
    </row>
    <row r="200" spans="2:6" s="86" customFormat="1" ht="15.95" customHeight="1">
      <c r="B200" s="663">
        <v>12</v>
      </c>
      <c r="C200" s="667" t="s">
        <v>3075</v>
      </c>
      <c r="D200" s="669">
        <v>42662</v>
      </c>
      <c r="E200" s="266" t="s">
        <v>32</v>
      </c>
      <c r="F200" s="668">
        <v>1158.6500000000001</v>
      </c>
    </row>
    <row r="201" spans="2:6" s="86" customFormat="1" ht="15.95" customHeight="1">
      <c r="B201" s="663">
        <v>13</v>
      </c>
      <c r="C201" s="667" t="s">
        <v>3658</v>
      </c>
      <c r="D201" s="669">
        <v>43376</v>
      </c>
      <c r="E201" s="266" t="s">
        <v>32</v>
      </c>
      <c r="F201" s="668">
        <v>1480</v>
      </c>
    </row>
    <row r="202" spans="2:6" s="86" customFormat="1" ht="15.95" customHeight="1">
      <c r="B202" s="663">
        <v>14</v>
      </c>
      <c r="C202" s="667" t="s">
        <v>3658</v>
      </c>
      <c r="D202" s="669">
        <v>43376</v>
      </c>
      <c r="E202" s="266" t="s">
        <v>32</v>
      </c>
      <c r="F202" s="668">
        <v>1480</v>
      </c>
    </row>
    <row r="203" spans="2:6" s="86" customFormat="1" ht="15.95" customHeight="1">
      <c r="B203" s="663">
        <v>15</v>
      </c>
      <c r="C203" s="667" t="s">
        <v>3658</v>
      </c>
      <c r="D203" s="669">
        <v>43376</v>
      </c>
      <c r="E203" s="266" t="s">
        <v>32</v>
      </c>
      <c r="F203" s="668">
        <v>1480</v>
      </c>
    </row>
    <row r="204" spans="2:6" s="86" customFormat="1" ht="15.95" customHeight="1">
      <c r="B204" s="663">
        <v>16</v>
      </c>
      <c r="C204" s="667" t="s">
        <v>3659</v>
      </c>
      <c r="D204" s="669">
        <v>43376</v>
      </c>
      <c r="E204" s="266" t="s">
        <v>32</v>
      </c>
      <c r="F204" s="668">
        <v>2841.6</v>
      </c>
    </row>
    <row r="205" spans="2:6" s="86" customFormat="1" ht="15.95" customHeight="1">
      <c r="B205" s="663">
        <v>17</v>
      </c>
      <c r="C205" s="667" t="s">
        <v>3659</v>
      </c>
      <c r="D205" s="669">
        <v>43376</v>
      </c>
      <c r="E205" s="266" t="s">
        <v>32</v>
      </c>
      <c r="F205" s="668">
        <v>2841.6</v>
      </c>
    </row>
    <row r="206" spans="2:6" s="86" customFormat="1" ht="15.95" customHeight="1">
      <c r="B206" s="663">
        <v>18</v>
      </c>
      <c r="C206" s="667" t="s">
        <v>3660</v>
      </c>
      <c r="D206" s="669">
        <v>43382</v>
      </c>
      <c r="E206" s="266" t="s">
        <v>33</v>
      </c>
      <c r="F206" s="668">
        <v>538.1</v>
      </c>
    </row>
    <row r="207" spans="2:6" s="86" customFormat="1" ht="15.95" customHeight="1">
      <c r="B207" s="663">
        <v>19</v>
      </c>
      <c r="C207" s="667" t="s">
        <v>3661</v>
      </c>
      <c r="D207" s="669">
        <v>43411</v>
      </c>
      <c r="E207" s="266" t="s">
        <v>33</v>
      </c>
      <c r="F207" s="668">
        <v>728.69</v>
      </c>
    </row>
    <row r="208" spans="2:6" s="86" customFormat="1" ht="15.95" customHeight="1">
      <c r="B208" s="663">
        <v>20</v>
      </c>
      <c r="C208" s="667" t="s">
        <v>3661</v>
      </c>
      <c r="D208" s="669">
        <v>43411</v>
      </c>
      <c r="E208" s="266" t="s">
        <v>33</v>
      </c>
      <c r="F208" s="668">
        <v>728.69</v>
      </c>
    </row>
    <row r="209" spans="2:6" s="86" customFormat="1" ht="15.95" customHeight="1">
      <c r="B209" s="663">
        <v>21</v>
      </c>
      <c r="C209" s="667" t="s">
        <v>3661</v>
      </c>
      <c r="D209" s="669">
        <v>43411</v>
      </c>
      <c r="E209" s="266" t="s">
        <v>33</v>
      </c>
      <c r="F209" s="668">
        <v>728.69</v>
      </c>
    </row>
    <row r="210" spans="2:6" s="86" customFormat="1" ht="15.95" customHeight="1">
      <c r="B210" s="663">
        <v>22</v>
      </c>
      <c r="C210" s="667" t="s">
        <v>3662</v>
      </c>
      <c r="D210" s="669">
        <v>43425</v>
      </c>
      <c r="E210" s="266" t="s">
        <v>33</v>
      </c>
      <c r="F210" s="668">
        <v>1877.07</v>
      </c>
    </row>
    <row r="211" spans="2:6" s="86" customFormat="1" ht="15.95" customHeight="1">
      <c r="B211" s="663">
        <v>23</v>
      </c>
      <c r="C211" s="667" t="s">
        <v>3663</v>
      </c>
      <c r="D211" s="669">
        <v>43438</v>
      </c>
      <c r="E211" s="266" t="s">
        <v>33</v>
      </c>
      <c r="F211" s="668">
        <v>3187.99</v>
      </c>
    </row>
    <row r="212" spans="2:6" s="86" customFormat="1" ht="15.95" customHeight="1">
      <c r="B212" s="663">
        <v>24</v>
      </c>
      <c r="C212" s="667" t="s">
        <v>3664</v>
      </c>
      <c r="D212" s="669">
        <v>43446</v>
      </c>
      <c r="E212" s="266" t="s">
        <v>32</v>
      </c>
      <c r="F212" s="668">
        <v>5730.56</v>
      </c>
    </row>
    <row r="213" spans="2:6" s="86" customFormat="1" ht="15.95" customHeight="1">
      <c r="B213" s="663">
        <v>25</v>
      </c>
      <c r="C213" s="667" t="s">
        <v>3665</v>
      </c>
      <c r="D213" s="669">
        <v>43446</v>
      </c>
      <c r="E213" s="266" t="s">
        <v>32</v>
      </c>
      <c r="F213" s="668">
        <v>2790.58</v>
      </c>
    </row>
    <row r="214" spans="2:6" s="86" customFormat="1" ht="15.95" customHeight="1">
      <c r="B214" s="663">
        <v>26</v>
      </c>
      <c r="C214" s="667" t="s">
        <v>3852</v>
      </c>
      <c r="D214" s="669">
        <v>43977</v>
      </c>
      <c r="E214" s="266" t="s">
        <v>32</v>
      </c>
      <c r="F214" s="668">
        <v>532.51</v>
      </c>
    </row>
    <row r="215" spans="2:6" s="86" customFormat="1" ht="15.95" customHeight="1">
      <c r="B215" s="663">
        <v>27</v>
      </c>
      <c r="C215" s="667" t="s">
        <v>3852</v>
      </c>
      <c r="D215" s="669">
        <v>44082</v>
      </c>
      <c r="E215" s="266" t="s">
        <v>32</v>
      </c>
      <c r="F215" s="668">
        <v>588.65</v>
      </c>
    </row>
    <row r="216" spans="2:6" s="86" customFormat="1" ht="15.95" customHeight="1">
      <c r="B216" s="663">
        <v>28</v>
      </c>
      <c r="C216" s="667" t="s">
        <v>3853</v>
      </c>
      <c r="D216" s="669">
        <v>44182</v>
      </c>
      <c r="E216" s="266" t="s">
        <v>32</v>
      </c>
      <c r="F216" s="668">
        <v>4376.32</v>
      </c>
    </row>
    <row r="217" spans="2:6" s="86" customFormat="1" ht="15.95" customHeight="1">
      <c r="B217" s="663">
        <v>29</v>
      </c>
      <c r="C217" s="667" t="s">
        <v>3856</v>
      </c>
      <c r="D217" s="669">
        <v>44188</v>
      </c>
      <c r="E217" s="266" t="s">
        <v>33</v>
      </c>
      <c r="F217" s="668">
        <v>6500.58</v>
      </c>
    </row>
    <row r="218" spans="2:6" s="86" customFormat="1" ht="15.95" customHeight="1">
      <c r="B218" s="663">
        <v>30</v>
      </c>
      <c r="C218" s="667" t="s">
        <v>3857</v>
      </c>
      <c r="D218" s="669">
        <v>44211</v>
      </c>
      <c r="E218" s="266" t="s">
        <v>32</v>
      </c>
      <c r="F218" s="668">
        <v>731.81</v>
      </c>
    </row>
    <row r="219" spans="2:6" s="86" customFormat="1" ht="15.95" customHeight="1">
      <c r="B219" s="663">
        <v>31</v>
      </c>
      <c r="C219" s="667" t="s">
        <v>3858</v>
      </c>
      <c r="D219" s="669">
        <v>44244</v>
      </c>
      <c r="E219" s="266" t="s">
        <v>32</v>
      </c>
      <c r="F219" s="668">
        <v>9741.26</v>
      </c>
    </row>
    <row r="220" spans="2:6" s="86" customFormat="1" ht="15.95" customHeight="1">
      <c r="B220" s="663">
        <v>32</v>
      </c>
      <c r="C220" s="667" t="s">
        <v>3859</v>
      </c>
      <c r="D220" s="669">
        <v>44253</v>
      </c>
      <c r="E220" s="266" t="s">
        <v>32</v>
      </c>
      <c r="F220" s="668">
        <v>9087</v>
      </c>
    </row>
    <row r="221" spans="2:6" s="86" customFormat="1" ht="15.95" customHeight="1">
      <c r="B221" s="663">
        <v>33</v>
      </c>
      <c r="C221" s="667" t="s">
        <v>3860</v>
      </c>
      <c r="D221" s="669">
        <v>44301</v>
      </c>
      <c r="E221" s="266" t="s">
        <v>33</v>
      </c>
      <c r="F221" s="668">
        <v>540.79</v>
      </c>
    </row>
    <row r="222" spans="2:6" s="86" customFormat="1" ht="15.95" customHeight="1">
      <c r="B222" s="663">
        <v>34</v>
      </c>
      <c r="C222" s="667" t="s">
        <v>5361</v>
      </c>
      <c r="D222" s="669">
        <v>44321</v>
      </c>
      <c r="E222" s="266" t="s">
        <v>33</v>
      </c>
      <c r="F222" s="668">
        <v>885.55</v>
      </c>
    </row>
    <row r="223" spans="2:6" s="86" customFormat="1" ht="15.95" customHeight="1">
      <c r="B223" s="663">
        <v>35</v>
      </c>
      <c r="C223" s="667" t="s">
        <v>3861</v>
      </c>
      <c r="D223" s="669">
        <v>44322</v>
      </c>
      <c r="E223" s="266" t="s">
        <v>32</v>
      </c>
      <c r="F223" s="668">
        <v>787.05</v>
      </c>
    </row>
    <row r="224" spans="2:6" s="86" customFormat="1" ht="15.95" customHeight="1">
      <c r="B224" s="663">
        <v>36</v>
      </c>
      <c r="C224" s="667" t="s">
        <v>3862</v>
      </c>
      <c r="D224" s="669">
        <v>44377</v>
      </c>
      <c r="E224" s="266" t="s">
        <v>32</v>
      </c>
      <c r="F224" s="668">
        <v>1211.5999999999999</v>
      </c>
    </row>
    <row r="225" spans="2:6" s="86" customFormat="1" ht="15.95" customHeight="1">
      <c r="B225" s="663">
        <v>37</v>
      </c>
      <c r="C225" s="667" t="s">
        <v>3863</v>
      </c>
      <c r="D225" s="669">
        <v>44377</v>
      </c>
      <c r="E225" s="266" t="s">
        <v>32</v>
      </c>
      <c r="F225" s="668">
        <v>969.28</v>
      </c>
    </row>
    <row r="226" spans="2:6" s="86" customFormat="1" ht="15.95" customHeight="1">
      <c r="B226" s="663">
        <v>38</v>
      </c>
      <c r="C226" s="667" t="s">
        <v>5362</v>
      </c>
      <c r="D226" s="669">
        <v>44404</v>
      </c>
      <c r="E226" s="266" t="s">
        <v>33</v>
      </c>
      <c r="F226" s="668">
        <v>3000</v>
      </c>
    </row>
    <row r="227" spans="2:6" s="86" customFormat="1" ht="15.95" customHeight="1">
      <c r="B227" s="663">
        <v>39</v>
      </c>
      <c r="C227" s="667" t="s">
        <v>126</v>
      </c>
      <c r="D227" s="669">
        <v>40912</v>
      </c>
      <c r="E227" s="266" t="s">
        <v>33</v>
      </c>
      <c r="F227" s="668">
        <v>2032.52</v>
      </c>
    </row>
    <row r="228" spans="2:6" s="86" customFormat="1" ht="15.95" customHeight="1">
      <c r="B228" s="663">
        <v>40</v>
      </c>
      <c r="C228" s="667" t="s">
        <v>609</v>
      </c>
      <c r="D228" s="669">
        <v>41089</v>
      </c>
      <c r="E228" s="266" t="s">
        <v>32</v>
      </c>
      <c r="F228" s="668">
        <v>325.2</v>
      </c>
    </row>
    <row r="229" spans="2:6" s="86" customFormat="1" ht="15.95" customHeight="1">
      <c r="B229" s="663">
        <v>41</v>
      </c>
      <c r="C229" s="667" t="s">
        <v>5363</v>
      </c>
      <c r="D229" s="669">
        <v>41227</v>
      </c>
      <c r="E229" s="266" t="s">
        <v>33</v>
      </c>
      <c r="F229" s="668">
        <v>1951.22</v>
      </c>
    </row>
    <row r="230" spans="2:6" s="86" customFormat="1" ht="15.95" customHeight="1">
      <c r="B230" s="663">
        <v>42</v>
      </c>
      <c r="C230" s="667" t="s">
        <v>123</v>
      </c>
      <c r="D230" s="669">
        <v>41253</v>
      </c>
      <c r="E230" s="266" t="s">
        <v>32</v>
      </c>
      <c r="F230" s="668">
        <v>2129</v>
      </c>
    </row>
    <row r="231" spans="2:6" s="86" customFormat="1" ht="15.95" customHeight="1">
      <c r="B231" s="663">
        <v>43</v>
      </c>
      <c r="C231" s="667" t="s">
        <v>123</v>
      </c>
      <c r="D231" s="669">
        <v>41253</v>
      </c>
      <c r="E231" s="266" t="s">
        <v>32</v>
      </c>
      <c r="F231" s="668">
        <v>2129</v>
      </c>
    </row>
    <row r="232" spans="2:6" s="86" customFormat="1" ht="15.95" customHeight="1">
      <c r="B232" s="663">
        <v>44</v>
      </c>
      <c r="C232" s="667" t="s">
        <v>2286</v>
      </c>
      <c r="D232" s="669">
        <v>41303</v>
      </c>
      <c r="E232" s="266" t="s">
        <v>32</v>
      </c>
      <c r="F232" s="668">
        <v>575</v>
      </c>
    </row>
    <row r="233" spans="2:6" s="86" customFormat="1" ht="15.95" customHeight="1">
      <c r="B233" s="663">
        <v>45</v>
      </c>
      <c r="C233" s="667" t="s">
        <v>123</v>
      </c>
      <c r="D233" s="669">
        <v>41418</v>
      </c>
      <c r="E233" s="266" t="s">
        <v>32</v>
      </c>
      <c r="F233" s="668">
        <v>824.39</v>
      </c>
    </row>
    <row r="234" spans="2:6" s="86" customFormat="1" ht="15.95" customHeight="1">
      <c r="B234" s="663">
        <v>46</v>
      </c>
      <c r="C234" s="667" t="s">
        <v>140</v>
      </c>
      <c r="D234" s="669">
        <v>41537</v>
      </c>
      <c r="E234" s="266" t="s">
        <v>32</v>
      </c>
      <c r="F234" s="668">
        <v>300.81</v>
      </c>
    </row>
    <row r="235" spans="2:6" s="86" customFormat="1" ht="15.95" customHeight="1">
      <c r="B235" s="663">
        <v>47</v>
      </c>
      <c r="C235" s="667" t="s">
        <v>123</v>
      </c>
      <c r="D235" s="669">
        <v>41659</v>
      </c>
      <c r="E235" s="266" t="s">
        <v>32</v>
      </c>
      <c r="F235" s="668">
        <v>908.38</v>
      </c>
    </row>
    <row r="236" spans="2:6" s="86" customFormat="1" ht="15.95" customHeight="1">
      <c r="B236" s="663">
        <v>48</v>
      </c>
      <c r="C236" s="667" t="s">
        <v>3082</v>
      </c>
      <c r="D236" s="669">
        <v>41771</v>
      </c>
      <c r="E236" s="266" t="s">
        <v>32</v>
      </c>
      <c r="F236" s="668">
        <v>3440</v>
      </c>
    </row>
    <row r="237" spans="2:6" s="86" customFormat="1" ht="15.95" customHeight="1">
      <c r="B237" s="663">
        <v>49</v>
      </c>
      <c r="C237" s="667" t="s">
        <v>3083</v>
      </c>
      <c r="D237" s="669">
        <v>41976</v>
      </c>
      <c r="E237" s="266" t="s">
        <v>32</v>
      </c>
      <c r="F237" s="668">
        <v>2400</v>
      </c>
    </row>
    <row r="238" spans="2:6" s="86" customFormat="1" ht="15.95" customHeight="1">
      <c r="B238" s="663">
        <v>50</v>
      </c>
      <c r="C238" s="667" t="s">
        <v>123</v>
      </c>
      <c r="D238" s="669">
        <v>42116</v>
      </c>
      <c r="E238" s="266" t="s">
        <v>32</v>
      </c>
      <c r="F238" s="668">
        <v>2400</v>
      </c>
    </row>
    <row r="239" spans="2:6" s="86" customFormat="1" ht="15.95" customHeight="1">
      <c r="B239" s="663">
        <v>51</v>
      </c>
      <c r="C239" s="667" t="s">
        <v>3084</v>
      </c>
      <c r="D239" s="669">
        <v>42256</v>
      </c>
      <c r="E239" s="266" t="s">
        <v>32</v>
      </c>
      <c r="F239" s="668">
        <v>602.70000000000005</v>
      </c>
    </row>
    <row r="240" spans="2:6" s="86" customFormat="1" ht="15.95" customHeight="1">
      <c r="B240" s="663">
        <v>52</v>
      </c>
      <c r="C240" s="667" t="s">
        <v>123</v>
      </c>
      <c r="D240" s="669">
        <v>42324</v>
      </c>
      <c r="E240" s="266" t="s">
        <v>32</v>
      </c>
      <c r="F240" s="668">
        <v>1918.7</v>
      </c>
    </row>
    <row r="241" spans="2:6" s="86" customFormat="1" ht="15.95" customHeight="1">
      <c r="B241" s="663">
        <v>53</v>
      </c>
      <c r="C241" s="667" t="s">
        <v>123</v>
      </c>
      <c r="D241" s="669">
        <v>42324</v>
      </c>
      <c r="E241" s="266" t="s">
        <v>32</v>
      </c>
      <c r="F241" s="668">
        <v>1918.7</v>
      </c>
    </row>
    <row r="242" spans="2:6" s="86" customFormat="1" ht="15.95" customHeight="1">
      <c r="B242" s="663">
        <v>54</v>
      </c>
      <c r="C242" s="667" t="s">
        <v>96</v>
      </c>
      <c r="D242" s="669">
        <v>42324</v>
      </c>
      <c r="E242" s="266" t="s">
        <v>32</v>
      </c>
      <c r="F242" s="668">
        <v>548.78</v>
      </c>
    </row>
    <row r="243" spans="2:6" s="86" customFormat="1" ht="15.95" customHeight="1">
      <c r="B243" s="663">
        <v>55</v>
      </c>
      <c r="C243" s="667" t="s">
        <v>609</v>
      </c>
      <c r="D243" s="669">
        <v>42368</v>
      </c>
      <c r="E243" s="266" t="s">
        <v>32</v>
      </c>
      <c r="F243" s="668">
        <v>300</v>
      </c>
    </row>
    <row r="244" spans="2:6" s="86" customFormat="1" ht="15.95" customHeight="1">
      <c r="B244" s="663">
        <v>56</v>
      </c>
      <c r="C244" s="667" t="s">
        <v>123</v>
      </c>
      <c r="D244" s="669">
        <v>42586</v>
      </c>
      <c r="E244" s="266" t="s">
        <v>32</v>
      </c>
      <c r="F244" s="668">
        <v>2852.64</v>
      </c>
    </row>
    <row r="245" spans="2:6" s="86" customFormat="1" ht="15.95" customHeight="1">
      <c r="B245" s="663">
        <v>57</v>
      </c>
      <c r="C245" s="667" t="s">
        <v>2286</v>
      </c>
      <c r="D245" s="669">
        <v>42592</v>
      </c>
      <c r="E245" s="266" t="s">
        <v>32</v>
      </c>
      <c r="F245" s="668">
        <v>579.80999999999995</v>
      </c>
    </row>
    <row r="246" spans="2:6" s="86" customFormat="1" ht="15.95" customHeight="1">
      <c r="B246" s="663">
        <v>58</v>
      </c>
      <c r="C246" s="667" t="s">
        <v>3085</v>
      </c>
      <c r="D246" s="669">
        <v>42776</v>
      </c>
      <c r="E246" s="266" t="s">
        <v>32</v>
      </c>
      <c r="F246" s="668">
        <v>219.89</v>
      </c>
    </row>
    <row r="247" spans="2:6" s="86" customFormat="1" ht="15.95" customHeight="1">
      <c r="B247" s="663">
        <v>59</v>
      </c>
      <c r="C247" s="667" t="s">
        <v>3086</v>
      </c>
      <c r="D247" s="669">
        <v>42845</v>
      </c>
      <c r="E247" s="266" t="s">
        <v>32</v>
      </c>
      <c r="F247" s="668">
        <v>413.76</v>
      </c>
    </row>
    <row r="248" spans="2:6" s="86" customFormat="1" ht="15.95" customHeight="1">
      <c r="B248" s="663">
        <v>60</v>
      </c>
      <c r="C248" s="667" t="s">
        <v>3087</v>
      </c>
      <c r="D248" s="669">
        <v>42947</v>
      </c>
      <c r="E248" s="266" t="s">
        <v>32</v>
      </c>
      <c r="F248" s="668">
        <v>577.72</v>
      </c>
    </row>
    <row r="249" spans="2:6" s="86" customFormat="1" ht="15.95" customHeight="1">
      <c r="B249" s="663">
        <v>61</v>
      </c>
      <c r="C249" s="667" t="s">
        <v>2286</v>
      </c>
      <c r="D249" s="669">
        <v>42969</v>
      </c>
      <c r="E249" s="266" t="s">
        <v>32</v>
      </c>
      <c r="F249" s="668">
        <v>375.18</v>
      </c>
    </row>
    <row r="250" spans="2:6" s="86" customFormat="1" ht="15.95" customHeight="1">
      <c r="B250" s="663">
        <v>62</v>
      </c>
      <c r="C250" s="667" t="s">
        <v>3088</v>
      </c>
      <c r="D250" s="669">
        <v>42984</v>
      </c>
      <c r="E250" s="266" t="s">
        <v>33</v>
      </c>
      <c r="F250" s="668">
        <v>3203.01</v>
      </c>
    </row>
    <row r="251" spans="2:6" s="86" customFormat="1" ht="15.95" customHeight="1">
      <c r="B251" s="663">
        <v>63</v>
      </c>
      <c r="C251" s="667" t="s">
        <v>3089</v>
      </c>
      <c r="D251" s="669">
        <v>43014</v>
      </c>
      <c r="E251" s="266" t="s">
        <v>33</v>
      </c>
      <c r="F251" s="668">
        <v>359</v>
      </c>
    </row>
    <row r="252" spans="2:6" s="86" customFormat="1" ht="15.95" customHeight="1">
      <c r="B252" s="663">
        <v>64</v>
      </c>
      <c r="C252" s="667" t="s">
        <v>3668</v>
      </c>
      <c r="D252" s="669">
        <v>43122</v>
      </c>
      <c r="E252" s="266" t="s">
        <v>32</v>
      </c>
      <c r="F252" s="668">
        <v>258.94</v>
      </c>
    </row>
    <row r="253" spans="2:6" s="86" customFormat="1" ht="15.95" customHeight="1">
      <c r="B253" s="663">
        <v>65</v>
      </c>
      <c r="C253" s="667" t="s">
        <v>3669</v>
      </c>
      <c r="D253" s="669">
        <v>43131</v>
      </c>
      <c r="E253" s="266" t="s">
        <v>32</v>
      </c>
      <c r="F253" s="668">
        <v>979.01</v>
      </c>
    </row>
    <row r="254" spans="2:6" s="86" customFormat="1" ht="15.95" customHeight="1">
      <c r="B254" s="663">
        <v>66</v>
      </c>
      <c r="C254" s="667" t="s">
        <v>3670</v>
      </c>
      <c r="D254" s="669">
        <v>43132</v>
      </c>
      <c r="E254" s="266" t="s">
        <v>32</v>
      </c>
      <c r="F254" s="668">
        <v>366.76</v>
      </c>
    </row>
    <row r="255" spans="2:6" s="86" customFormat="1" ht="15.95" customHeight="1">
      <c r="B255" s="663">
        <v>67</v>
      </c>
      <c r="C255" s="667" t="s">
        <v>3671</v>
      </c>
      <c r="D255" s="669">
        <v>43248</v>
      </c>
      <c r="E255" s="266" t="s">
        <v>32</v>
      </c>
      <c r="F255" s="668">
        <v>4805.8599999999997</v>
      </c>
    </row>
    <row r="256" spans="2:6" s="86" customFormat="1" ht="15.95" customHeight="1">
      <c r="B256" s="663">
        <v>68</v>
      </c>
      <c r="C256" s="667" t="s">
        <v>3672</v>
      </c>
      <c r="D256" s="669">
        <v>43335</v>
      </c>
      <c r="E256" s="266" t="s">
        <v>33</v>
      </c>
      <c r="F256" s="668">
        <v>961.64</v>
      </c>
    </row>
    <row r="257" spans="2:6" s="86" customFormat="1" ht="15.95" customHeight="1">
      <c r="B257" s="663">
        <v>69</v>
      </c>
      <c r="C257" s="667" t="s">
        <v>3673</v>
      </c>
      <c r="D257" s="669">
        <v>43354</v>
      </c>
      <c r="E257" s="266" t="s">
        <v>33</v>
      </c>
      <c r="F257" s="668">
        <v>3465.37</v>
      </c>
    </row>
    <row r="258" spans="2:6" s="86" customFormat="1" ht="15.95" customHeight="1">
      <c r="B258" s="663">
        <v>70</v>
      </c>
      <c r="C258" s="667" t="s">
        <v>123</v>
      </c>
      <c r="D258" s="669">
        <v>43518</v>
      </c>
      <c r="E258" s="266" t="s">
        <v>32</v>
      </c>
      <c r="F258" s="668">
        <v>2868.1</v>
      </c>
    </row>
    <row r="259" spans="2:6" s="86" customFormat="1" ht="15.95" customHeight="1">
      <c r="B259" s="663">
        <v>71</v>
      </c>
      <c r="C259" s="667" t="s">
        <v>3849</v>
      </c>
      <c r="D259" s="669">
        <v>44102</v>
      </c>
      <c r="E259" s="266" t="s">
        <v>32</v>
      </c>
      <c r="F259" s="668">
        <v>1452.32</v>
      </c>
    </row>
    <row r="260" spans="2:6" s="86" customFormat="1" ht="15.95" customHeight="1">
      <c r="B260" s="663">
        <v>72</v>
      </c>
      <c r="C260" s="667" t="s">
        <v>3850</v>
      </c>
      <c r="D260" s="669">
        <v>44216</v>
      </c>
      <c r="E260" s="266" t="s">
        <v>33</v>
      </c>
      <c r="F260" s="668">
        <v>3250.64</v>
      </c>
    </row>
    <row r="261" spans="2:6" s="86" customFormat="1" ht="15.95" customHeight="1">
      <c r="B261" s="663">
        <v>73</v>
      </c>
      <c r="C261" s="667" t="s">
        <v>5364</v>
      </c>
      <c r="D261" s="669">
        <v>44482</v>
      </c>
      <c r="E261" s="266" t="s">
        <v>32</v>
      </c>
      <c r="F261" s="668">
        <v>422.59</v>
      </c>
    </row>
    <row r="262" spans="2:6" s="86" customFormat="1" ht="15.95" customHeight="1">
      <c r="B262" s="663">
        <v>74</v>
      </c>
      <c r="C262" s="667" t="s">
        <v>5365</v>
      </c>
      <c r="D262" s="669">
        <v>44482</v>
      </c>
      <c r="E262" s="266" t="s">
        <v>32</v>
      </c>
      <c r="F262" s="668">
        <v>984.06</v>
      </c>
    </row>
    <row r="263" spans="2:6" s="86" customFormat="1" ht="15.95" customHeight="1">
      <c r="B263" s="663">
        <v>75</v>
      </c>
      <c r="C263" s="667" t="s">
        <v>5366</v>
      </c>
      <c r="D263" s="669">
        <v>44497</v>
      </c>
      <c r="E263" s="266" t="s">
        <v>32</v>
      </c>
      <c r="F263" s="668">
        <v>511.24</v>
      </c>
    </row>
    <row r="264" spans="2:6" s="86" customFormat="1" ht="15.95" customHeight="1">
      <c r="B264" s="663">
        <v>76</v>
      </c>
      <c r="C264" s="667" t="s">
        <v>3143</v>
      </c>
      <c r="D264" s="669">
        <v>41284</v>
      </c>
      <c r="E264" s="266" t="s">
        <v>32</v>
      </c>
      <c r="F264" s="668">
        <v>4727</v>
      </c>
    </row>
    <row r="265" spans="2:6" s="86" customFormat="1" ht="15.95" customHeight="1">
      <c r="B265" s="663">
        <v>77</v>
      </c>
      <c r="C265" s="667" t="s">
        <v>3916</v>
      </c>
      <c r="D265" s="669">
        <v>43465</v>
      </c>
      <c r="E265" s="266" t="s">
        <v>32</v>
      </c>
      <c r="F265" s="668">
        <v>98400</v>
      </c>
    </row>
    <row r="266" spans="2:6" s="86" customFormat="1" ht="15.95" customHeight="1">
      <c r="B266" s="663">
        <v>78</v>
      </c>
      <c r="C266" s="667" t="s">
        <v>3918</v>
      </c>
      <c r="D266" s="669">
        <v>43957</v>
      </c>
      <c r="E266" s="266" t="s">
        <v>32</v>
      </c>
      <c r="F266" s="668">
        <v>28436.37</v>
      </c>
    </row>
    <row r="267" spans="2:6" s="86" customFormat="1" ht="15.95" customHeight="1">
      <c r="B267" s="663">
        <v>79</v>
      </c>
      <c r="C267" s="667" t="s">
        <v>3186</v>
      </c>
      <c r="D267" s="669">
        <v>41045</v>
      </c>
      <c r="E267" s="266" t="s">
        <v>32</v>
      </c>
      <c r="F267" s="668">
        <v>4350</v>
      </c>
    </row>
    <row r="268" spans="2:6" s="86" customFormat="1" ht="15.95" customHeight="1">
      <c r="B268" s="663">
        <v>80</v>
      </c>
      <c r="C268" s="667" t="s">
        <v>3185</v>
      </c>
      <c r="D268" s="669">
        <v>41177</v>
      </c>
      <c r="E268" s="266" t="s">
        <v>32</v>
      </c>
      <c r="F268" s="668">
        <v>4451.37</v>
      </c>
    </row>
    <row r="269" spans="2:6" s="86" customFormat="1" ht="15.95" customHeight="1">
      <c r="B269" s="663">
        <v>81</v>
      </c>
      <c r="C269" s="667" t="s">
        <v>3184</v>
      </c>
      <c r="D269" s="669">
        <v>41274</v>
      </c>
      <c r="E269" s="266" t="s">
        <v>32</v>
      </c>
      <c r="F269" s="668">
        <v>135312.47</v>
      </c>
    </row>
    <row r="270" spans="2:6" s="86" customFormat="1" ht="15.95" customHeight="1">
      <c r="B270" s="663">
        <v>82</v>
      </c>
      <c r="C270" s="667" t="s">
        <v>513</v>
      </c>
      <c r="D270" s="669">
        <v>41366</v>
      </c>
      <c r="E270" s="266" t="s">
        <v>32</v>
      </c>
      <c r="F270" s="668">
        <v>30234.65</v>
      </c>
    </row>
    <row r="271" spans="2:6" s="86" customFormat="1" ht="15.95" customHeight="1">
      <c r="B271" s="1387" t="s">
        <v>931</v>
      </c>
      <c r="C271" s="1387"/>
      <c r="D271" s="1387"/>
      <c r="E271" s="1387"/>
      <c r="F271" s="547">
        <f>SUM(F197,F199:F205,F212:F216,F218:F220,F223:F225,F228,F230:F249,F252:F255,F258:F259,F261:F270)</f>
        <v>395221.92</v>
      </c>
    </row>
    <row r="272" spans="2:6" s="86" customFormat="1" ht="15.95" customHeight="1">
      <c r="B272" s="1387" t="s">
        <v>932</v>
      </c>
      <c r="C272" s="1387"/>
      <c r="D272" s="1387"/>
      <c r="E272" s="1387"/>
      <c r="F272" s="547">
        <f>SUM(F189:F196,F198,F206:F211,F217,F221:F222,F226:F227,F229,F250:F251,F256:F257,F260)</f>
        <v>40796.19</v>
      </c>
    </row>
    <row r="273" spans="2:6" s="86" customFormat="1" ht="15.95" customHeight="1">
      <c r="B273" s="1388" t="s">
        <v>128</v>
      </c>
      <c r="C273" s="1388"/>
      <c r="D273" s="1388"/>
      <c r="E273" s="1388"/>
      <c r="F273" s="1388"/>
    </row>
    <row r="274" spans="2:6" s="86" customFormat="1" ht="15.95" customHeight="1">
      <c r="B274" s="336">
        <v>1</v>
      </c>
      <c r="C274" s="698" t="s">
        <v>91</v>
      </c>
      <c r="D274" s="699">
        <v>2014</v>
      </c>
      <c r="E274" s="707" t="s">
        <v>32</v>
      </c>
      <c r="F274" s="715">
        <v>348.78</v>
      </c>
    </row>
    <row r="275" spans="2:6" s="86" customFormat="1" ht="15.95" customHeight="1">
      <c r="B275" s="336">
        <v>2</v>
      </c>
      <c r="C275" s="698" t="s">
        <v>140</v>
      </c>
      <c r="D275" s="699">
        <v>2014</v>
      </c>
      <c r="E275" s="707" t="s">
        <v>32</v>
      </c>
      <c r="F275" s="715">
        <v>1300</v>
      </c>
    </row>
    <row r="276" spans="2:6" s="86" customFormat="1" ht="15.95" customHeight="1">
      <c r="B276" s="336">
        <v>3</v>
      </c>
      <c r="C276" s="698" t="s">
        <v>168</v>
      </c>
      <c r="D276" s="699">
        <v>2016</v>
      </c>
      <c r="E276" s="707" t="s">
        <v>32</v>
      </c>
      <c r="F276" s="715">
        <v>430.08</v>
      </c>
    </row>
    <row r="277" spans="2:6" s="86" customFormat="1" ht="15.95" customHeight="1">
      <c r="B277" s="336">
        <v>4</v>
      </c>
      <c r="C277" s="698" t="s">
        <v>2270</v>
      </c>
      <c r="D277" s="699">
        <v>2016</v>
      </c>
      <c r="E277" s="707" t="s">
        <v>32</v>
      </c>
      <c r="F277" s="715">
        <v>2800</v>
      </c>
    </row>
    <row r="278" spans="2:6" s="86" customFormat="1" ht="15.95" customHeight="1">
      <c r="B278" s="336">
        <v>5</v>
      </c>
      <c r="C278" s="698" t="s">
        <v>219</v>
      </c>
      <c r="D278" s="699">
        <v>2017</v>
      </c>
      <c r="E278" s="707" t="s">
        <v>33</v>
      </c>
      <c r="F278" s="715">
        <v>1543.09</v>
      </c>
    </row>
    <row r="279" spans="2:6" s="86" customFormat="1" ht="15.95" customHeight="1">
      <c r="B279" s="336">
        <v>6</v>
      </c>
      <c r="C279" s="698" t="s">
        <v>1088</v>
      </c>
      <c r="D279" s="699">
        <v>2017</v>
      </c>
      <c r="E279" s="707" t="s">
        <v>32</v>
      </c>
      <c r="F279" s="715">
        <v>1120.33</v>
      </c>
    </row>
    <row r="280" spans="2:6" s="86" customFormat="1" ht="15.95" customHeight="1">
      <c r="B280" s="336">
        <v>7</v>
      </c>
      <c r="C280" s="698" t="s">
        <v>2777</v>
      </c>
      <c r="D280" s="699">
        <v>2017</v>
      </c>
      <c r="E280" s="707" t="s">
        <v>32</v>
      </c>
      <c r="F280" s="715">
        <v>2316.2600000000002</v>
      </c>
    </row>
    <row r="281" spans="2:6" s="86" customFormat="1" ht="15.95" customHeight="1">
      <c r="B281" s="336">
        <v>8</v>
      </c>
      <c r="C281" s="698" t="s">
        <v>2778</v>
      </c>
      <c r="D281" s="699">
        <v>2017</v>
      </c>
      <c r="E281" s="707" t="s">
        <v>32</v>
      </c>
      <c r="F281" s="715">
        <v>2186.1799999999998</v>
      </c>
    </row>
    <row r="282" spans="2:6" s="86" customFormat="1" ht="15.95" customHeight="1">
      <c r="B282" s="336">
        <v>9</v>
      </c>
      <c r="C282" s="704" t="s">
        <v>2779</v>
      </c>
      <c r="D282" s="708">
        <v>2017</v>
      </c>
      <c r="E282" s="709" t="s">
        <v>32</v>
      </c>
      <c r="F282" s="716">
        <v>1209.75</v>
      </c>
    </row>
    <row r="283" spans="2:6" s="86" customFormat="1" ht="15.95" customHeight="1">
      <c r="B283" s="336">
        <v>10</v>
      </c>
      <c r="C283" s="710" t="s">
        <v>3501</v>
      </c>
      <c r="D283" s="711">
        <v>2018</v>
      </c>
      <c r="E283" s="711" t="s">
        <v>32</v>
      </c>
      <c r="F283" s="717">
        <v>881.3</v>
      </c>
    </row>
    <row r="284" spans="2:6" s="86" customFormat="1" ht="15.95" customHeight="1">
      <c r="B284" s="336">
        <v>11</v>
      </c>
      <c r="C284" s="712" t="s">
        <v>3502</v>
      </c>
      <c r="D284" s="713">
        <v>2018</v>
      </c>
      <c r="E284" s="714" t="s">
        <v>32</v>
      </c>
      <c r="F284" s="718">
        <v>8495.93</v>
      </c>
    </row>
    <row r="285" spans="2:6" s="86" customFormat="1" ht="15.95" customHeight="1">
      <c r="B285" s="336">
        <v>12</v>
      </c>
      <c r="C285" s="698" t="s">
        <v>1911</v>
      </c>
      <c r="D285" s="699">
        <v>2015</v>
      </c>
      <c r="E285" s="707" t="s">
        <v>3503</v>
      </c>
      <c r="F285" s="715">
        <v>11450</v>
      </c>
    </row>
    <row r="286" spans="2:6" s="86" customFormat="1" ht="15.95" customHeight="1">
      <c r="B286" s="336">
        <v>13</v>
      </c>
      <c r="C286" s="698" t="s">
        <v>3504</v>
      </c>
      <c r="D286" s="699">
        <v>2017</v>
      </c>
      <c r="E286" s="707" t="s">
        <v>3503</v>
      </c>
      <c r="F286" s="715">
        <v>31800</v>
      </c>
    </row>
    <row r="287" spans="2:6" s="86" customFormat="1" ht="15.95" customHeight="1">
      <c r="B287" s="336">
        <v>14</v>
      </c>
      <c r="C287" s="698" t="s">
        <v>3505</v>
      </c>
      <c r="D287" s="699">
        <v>2017</v>
      </c>
      <c r="E287" s="707" t="s">
        <v>3506</v>
      </c>
      <c r="F287" s="715">
        <v>22000</v>
      </c>
    </row>
    <row r="288" spans="2:6" s="86" customFormat="1" ht="15.95" customHeight="1">
      <c r="B288" s="336">
        <v>15</v>
      </c>
      <c r="C288" s="698" t="s">
        <v>3507</v>
      </c>
      <c r="D288" s="699">
        <v>2019</v>
      </c>
      <c r="E288" s="707" t="s">
        <v>3510</v>
      </c>
      <c r="F288" s="715">
        <v>7956</v>
      </c>
    </row>
    <row r="289" spans="2:6" s="86" customFormat="1" ht="15.95" customHeight="1">
      <c r="B289" s="336">
        <v>16</v>
      </c>
      <c r="C289" s="698" t="s">
        <v>3941</v>
      </c>
      <c r="D289" s="699">
        <v>2019</v>
      </c>
      <c r="E289" s="707" t="s">
        <v>32</v>
      </c>
      <c r="F289" s="715">
        <v>4300</v>
      </c>
    </row>
    <row r="290" spans="2:6" s="86" customFormat="1" ht="15.95" customHeight="1">
      <c r="B290" s="336">
        <v>17</v>
      </c>
      <c r="C290" s="710" t="s">
        <v>3942</v>
      </c>
      <c r="D290" s="699">
        <v>2020</v>
      </c>
      <c r="E290" s="707" t="s">
        <v>32</v>
      </c>
      <c r="F290" s="719">
        <v>153.66</v>
      </c>
    </row>
    <row r="291" spans="2:6" s="86" customFormat="1" ht="15.95" customHeight="1">
      <c r="B291" s="336">
        <v>18</v>
      </c>
      <c r="C291" s="710" t="s">
        <v>3943</v>
      </c>
      <c r="D291" s="699">
        <v>2020</v>
      </c>
      <c r="E291" s="707" t="s">
        <v>32</v>
      </c>
      <c r="F291" s="719">
        <v>2600.81</v>
      </c>
    </row>
    <row r="292" spans="2:6" s="86" customFormat="1" ht="15.95" customHeight="1">
      <c r="B292" s="336">
        <v>19</v>
      </c>
      <c r="C292" s="710" t="s">
        <v>3944</v>
      </c>
      <c r="D292" s="699">
        <v>2020</v>
      </c>
      <c r="E292" s="707" t="s">
        <v>32</v>
      </c>
      <c r="F292" s="719">
        <v>405.69</v>
      </c>
    </row>
    <row r="293" spans="2:6" s="86" customFormat="1" ht="15.95" customHeight="1">
      <c r="B293" s="336">
        <v>20</v>
      </c>
      <c r="C293" s="710" t="s">
        <v>3944</v>
      </c>
      <c r="D293" s="699">
        <v>2020</v>
      </c>
      <c r="E293" s="707" t="s">
        <v>32</v>
      </c>
      <c r="F293" s="719">
        <v>405.69</v>
      </c>
    </row>
    <row r="294" spans="2:6" s="86" customFormat="1" ht="15.95" customHeight="1">
      <c r="B294" s="336">
        <v>21</v>
      </c>
      <c r="C294" s="710" t="s">
        <v>3945</v>
      </c>
      <c r="D294" s="699">
        <v>2020</v>
      </c>
      <c r="E294" s="707" t="s">
        <v>32</v>
      </c>
      <c r="F294" s="719">
        <v>568.29</v>
      </c>
    </row>
    <row r="295" spans="2:6" s="86" customFormat="1" ht="15.95" customHeight="1">
      <c r="B295" s="336">
        <v>22</v>
      </c>
      <c r="C295" s="698" t="s">
        <v>138</v>
      </c>
      <c r="D295" s="699">
        <v>2012</v>
      </c>
      <c r="E295" s="707" t="s">
        <v>32</v>
      </c>
      <c r="F295" s="701">
        <v>1415</v>
      </c>
    </row>
    <row r="296" spans="2:6" s="86" customFormat="1" ht="15.95" customHeight="1">
      <c r="B296" s="336">
        <v>23</v>
      </c>
      <c r="C296" s="698" t="s">
        <v>139</v>
      </c>
      <c r="D296" s="699">
        <v>2012</v>
      </c>
      <c r="E296" s="707" t="s">
        <v>32</v>
      </c>
      <c r="F296" s="701">
        <v>3300</v>
      </c>
    </row>
    <row r="297" spans="2:6" s="86" customFormat="1" ht="15.95" customHeight="1">
      <c r="B297" s="336">
        <v>24</v>
      </c>
      <c r="C297" s="698" t="s">
        <v>140</v>
      </c>
      <c r="D297" s="699">
        <v>2012</v>
      </c>
      <c r="E297" s="707" t="s">
        <v>32</v>
      </c>
      <c r="F297" s="701">
        <v>315</v>
      </c>
    </row>
    <row r="298" spans="2:6" s="86" customFormat="1" ht="15.95" customHeight="1">
      <c r="B298" s="336">
        <v>25</v>
      </c>
      <c r="C298" s="698" t="s">
        <v>140</v>
      </c>
      <c r="D298" s="699">
        <v>2012</v>
      </c>
      <c r="E298" s="707" t="s">
        <v>32</v>
      </c>
      <c r="F298" s="701">
        <v>726.33</v>
      </c>
    </row>
    <row r="299" spans="2:6" s="86" customFormat="1" ht="15.95" customHeight="1">
      <c r="B299" s="336">
        <v>26</v>
      </c>
      <c r="C299" s="698" t="s">
        <v>123</v>
      </c>
      <c r="D299" s="699">
        <v>2012</v>
      </c>
      <c r="E299" s="707" t="s">
        <v>32</v>
      </c>
      <c r="F299" s="701">
        <v>1299</v>
      </c>
    </row>
    <row r="300" spans="2:6" s="86" customFormat="1" ht="15.95" customHeight="1">
      <c r="B300" s="336">
        <v>27</v>
      </c>
      <c r="C300" s="698" t="s">
        <v>123</v>
      </c>
      <c r="D300" s="699">
        <v>2012</v>
      </c>
      <c r="E300" s="707" t="s">
        <v>32</v>
      </c>
      <c r="F300" s="701">
        <v>1452.66</v>
      </c>
    </row>
    <row r="301" spans="2:6" s="86" customFormat="1" ht="15.95" customHeight="1">
      <c r="B301" s="336">
        <v>28</v>
      </c>
      <c r="C301" s="698" t="s">
        <v>123</v>
      </c>
      <c r="D301" s="699">
        <v>2012</v>
      </c>
      <c r="E301" s="707" t="s">
        <v>32</v>
      </c>
      <c r="F301" s="701">
        <v>810</v>
      </c>
    </row>
    <row r="302" spans="2:6" s="86" customFormat="1" ht="15.95" customHeight="1">
      <c r="B302" s="336">
        <v>29</v>
      </c>
      <c r="C302" s="698" t="s">
        <v>354</v>
      </c>
      <c r="D302" s="699">
        <v>2013</v>
      </c>
      <c r="E302" s="707" t="s">
        <v>32</v>
      </c>
      <c r="F302" s="715">
        <v>1645.37</v>
      </c>
    </row>
    <row r="303" spans="2:6" s="86" customFormat="1" ht="15.95" customHeight="1">
      <c r="B303" s="1387" t="s">
        <v>3508</v>
      </c>
      <c r="C303" s="1387"/>
      <c r="D303" s="1387"/>
      <c r="E303" s="1387"/>
      <c r="F303" s="547">
        <f>SUM(F274:F277,F279:F284,F289:F302)</f>
        <v>40486.110000000008</v>
      </c>
    </row>
    <row r="304" spans="2:6" s="86" customFormat="1" ht="15.95" customHeight="1">
      <c r="B304" s="1387" t="s">
        <v>3509</v>
      </c>
      <c r="C304" s="1387"/>
      <c r="D304" s="1387"/>
      <c r="E304" s="1387"/>
      <c r="F304" s="547">
        <f>SUM(F278)</f>
        <v>1543.09</v>
      </c>
    </row>
    <row r="305" spans="2:6" s="86" customFormat="1" ht="15.95" customHeight="1">
      <c r="B305" s="1387" t="s">
        <v>933</v>
      </c>
      <c r="C305" s="1387"/>
      <c r="D305" s="1387"/>
      <c r="E305" s="1387"/>
      <c r="F305" s="547">
        <f>SUM(F285:F288)</f>
        <v>73206</v>
      </c>
    </row>
    <row r="306" spans="2:6" s="86" customFormat="1" ht="15.95" customHeight="1">
      <c r="B306" s="1388" t="s">
        <v>1073</v>
      </c>
      <c r="C306" s="1388"/>
      <c r="D306" s="1388"/>
      <c r="E306" s="1388"/>
      <c r="F306" s="1388"/>
    </row>
    <row r="307" spans="2:6" s="86" customFormat="1" ht="15.95" customHeight="1">
      <c r="B307" s="336">
        <v>1</v>
      </c>
      <c r="C307" s="385" t="s">
        <v>167</v>
      </c>
      <c r="D307" s="482">
        <v>2015</v>
      </c>
      <c r="E307" s="324" t="s">
        <v>742</v>
      </c>
      <c r="F307" s="549">
        <v>600</v>
      </c>
    </row>
    <row r="308" spans="2:6" s="86" customFormat="1" ht="15.95" customHeight="1">
      <c r="B308" s="336">
        <v>2</v>
      </c>
      <c r="C308" s="385" t="s">
        <v>4778</v>
      </c>
      <c r="D308" s="482">
        <v>2020</v>
      </c>
      <c r="E308" s="324" t="s">
        <v>32</v>
      </c>
      <c r="F308" s="816">
        <v>3000</v>
      </c>
    </row>
    <row r="309" spans="2:6" s="86" customFormat="1" ht="15.95" customHeight="1">
      <c r="B309" s="1387" t="s">
        <v>931</v>
      </c>
      <c r="C309" s="1387"/>
      <c r="D309" s="1387"/>
      <c r="E309" s="1387"/>
      <c r="F309" s="547">
        <f>SUM(F308)</f>
        <v>3000</v>
      </c>
    </row>
    <row r="310" spans="2:6" s="86" customFormat="1" ht="15.95" customHeight="1">
      <c r="B310" s="1387" t="s">
        <v>933</v>
      </c>
      <c r="C310" s="1387"/>
      <c r="D310" s="1387"/>
      <c r="E310" s="1387"/>
      <c r="F310" s="547">
        <f>SUM(F307:F307)</f>
        <v>600</v>
      </c>
    </row>
    <row r="311" spans="2:6" s="86" customFormat="1" ht="15.95" customHeight="1">
      <c r="B311" s="1388" t="s">
        <v>198</v>
      </c>
      <c r="C311" s="1388"/>
      <c r="D311" s="1388"/>
      <c r="E311" s="1388"/>
      <c r="F311" s="1388"/>
    </row>
    <row r="312" spans="2:6" s="86" customFormat="1" ht="15.95" customHeight="1">
      <c r="B312" s="336">
        <v>1</v>
      </c>
      <c r="C312" s="385" t="s">
        <v>219</v>
      </c>
      <c r="D312" s="482">
        <v>2019</v>
      </c>
      <c r="E312" s="324" t="s">
        <v>33</v>
      </c>
      <c r="F312" s="816">
        <v>2463</v>
      </c>
    </row>
    <row r="313" spans="2:6" s="86" customFormat="1" ht="15.95" customHeight="1">
      <c r="B313" s="336">
        <v>2</v>
      </c>
      <c r="C313" s="385" t="s">
        <v>4780</v>
      </c>
      <c r="D313" s="482">
        <v>2019</v>
      </c>
      <c r="E313" s="324" t="s">
        <v>33</v>
      </c>
      <c r="F313" s="816">
        <v>2550</v>
      </c>
    </row>
    <row r="314" spans="2:6" s="86" customFormat="1" ht="15.95" customHeight="1">
      <c r="B314" s="1387" t="s">
        <v>932</v>
      </c>
      <c r="C314" s="1387"/>
      <c r="D314" s="1387"/>
      <c r="E314" s="1387"/>
      <c r="F314" s="547">
        <f>SUM(F312:F313)</f>
        <v>5013</v>
      </c>
    </row>
    <row r="315" spans="2:6" s="86" customFormat="1" ht="15.95" customHeight="1">
      <c r="B315" s="1388" t="s">
        <v>1009</v>
      </c>
      <c r="C315" s="1388"/>
      <c r="D315" s="1388"/>
      <c r="E315" s="1388"/>
      <c r="F315" s="1388"/>
    </row>
    <row r="316" spans="2:6" s="86" customFormat="1" ht="15.95" customHeight="1">
      <c r="B316" s="336">
        <v>1</v>
      </c>
      <c r="C316" s="385" t="s">
        <v>354</v>
      </c>
      <c r="D316" s="482">
        <v>2019</v>
      </c>
      <c r="E316" s="324" t="s">
        <v>32</v>
      </c>
      <c r="F316" s="816">
        <v>3000</v>
      </c>
    </row>
    <row r="317" spans="2:6" s="86" customFormat="1" ht="15.95" customHeight="1">
      <c r="B317" s="1387" t="s">
        <v>932</v>
      </c>
      <c r="C317" s="1387"/>
      <c r="D317" s="1387"/>
      <c r="E317" s="1387"/>
      <c r="F317" s="547">
        <f>SUM(F316:F316)</f>
        <v>3000</v>
      </c>
    </row>
    <row r="318" spans="2:6" s="86" customFormat="1" ht="15.95" customHeight="1">
      <c r="B318" s="1388" t="s">
        <v>212</v>
      </c>
      <c r="C318" s="1388"/>
      <c r="D318" s="1388"/>
      <c r="E318" s="1388"/>
      <c r="F318" s="1388"/>
    </row>
    <row r="319" spans="2:6" s="86" customFormat="1" ht="15.95" customHeight="1">
      <c r="B319" s="336">
        <v>1</v>
      </c>
      <c r="C319" s="385" t="s">
        <v>213</v>
      </c>
      <c r="D319" s="482">
        <v>2014</v>
      </c>
      <c r="E319" s="324" t="s">
        <v>32</v>
      </c>
      <c r="F319" s="546">
        <v>2900</v>
      </c>
    </row>
    <row r="320" spans="2:6" s="86" customFormat="1" ht="15.95" customHeight="1">
      <c r="B320" s="336">
        <v>2</v>
      </c>
      <c r="C320" s="385" t="s">
        <v>214</v>
      </c>
      <c r="D320" s="482">
        <v>2014</v>
      </c>
      <c r="E320" s="324" t="s">
        <v>32</v>
      </c>
      <c r="F320" s="546">
        <v>600</v>
      </c>
    </row>
    <row r="321" spans="2:6" s="86" customFormat="1" ht="15.95" customHeight="1">
      <c r="B321" s="336">
        <v>3</v>
      </c>
      <c r="C321" s="385" t="s">
        <v>218</v>
      </c>
      <c r="D321" s="482">
        <v>2014</v>
      </c>
      <c r="E321" s="324" t="s">
        <v>32</v>
      </c>
      <c r="F321" s="546">
        <v>6100</v>
      </c>
    </row>
    <row r="322" spans="2:6" s="86" customFormat="1" ht="15.95" customHeight="1">
      <c r="B322" s="1387" t="s">
        <v>931</v>
      </c>
      <c r="C322" s="1387"/>
      <c r="D322" s="1387"/>
      <c r="E322" s="1387"/>
      <c r="F322" s="547">
        <f>SUM(F319:F321)</f>
        <v>9600</v>
      </c>
    </row>
    <row r="323" spans="2:6" s="86" customFormat="1" ht="15.95" customHeight="1">
      <c r="B323" s="1388" t="s">
        <v>4795</v>
      </c>
      <c r="C323" s="1388"/>
      <c r="D323" s="1388"/>
      <c r="E323" s="1388"/>
      <c r="F323" s="1388"/>
    </row>
    <row r="324" spans="2:6" s="86" customFormat="1" ht="15.95" customHeight="1">
      <c r="B324" s="336">
        <v>1</v>
      </c>
      <c r="C324" s="385" t="s">
        <v>4796</v>
      </c>
      <c r="D324" s="482">
        <v>2017</v>
      </c>
      <c r="E324" s="324" t="s">
        <v>33</v>
      </c>
      <c r="F324" s="816">
        <v>2500</v>
      </c>
    </row>
    <row r="325" spans="2:6" s="86" customFormat="1" ht="15.95" customHeight="1">
      <c r="B325" s="336">
        <v>2</v>
      </c>
      <c r="C325" s="486" t="s">
        <v>4797</v>
      </c>
      <c r="D325" s="324">
        <v>2017</v>
      </c>
      <c r="E325" s="324" t="s">
        <v>32</v>
      </c>
      <c r="F325" s="487">
        <v>1500</v>
      </c>
    </row>
    <row r="326" spans="2:6" s="86" customFormat="1" ht="15.95" customHeight="1">
      <c r="B326" s="336">
        <v>3</v>
      </c>
      <c r="C326" s="486" t="s">
        <v>4798</v>
      </c>
      <c r="D326" s="324">
        <v>2017</v>
      </c>
      <c r="E326" s="324" t="s">
        <v>32</v>
      </c>
      <c r="F326" s="487">
        <v>500</v>
      </c>
    </row>
    <row r="327" spans="2:6" s="86" customFormat="1" ht="15.95" customHeight="1">
      <c r="B327" s="1387" t="s">
        <v>931</v>
      </c>
      <c r="C327" s="1387"/>
      <c r="D327" s="1387"/>
      <c r="E327" s="1387"/>
      <c r="F327" s="547">
        <f>SUM(F325:F326)</f>
        <v>2000</v>
      </c>
    </row>
    <row r="328" spans="2:6" s="86" customFormat="1" ht="15.95" customHeight="1">
      <c r="B328" s="1387" t="s">
        <v>932</v>
      </c>
      <c r="C328" s="1387"/>
      <c r="D328" s="1387"/>
      <c r="E328" s="1387"/>
      <c r="F328" s="547">
        <f>SUM(F324)</f>
        <v>2500</v>
      </c>
    </row>
    <row r="329" spans="2:6" s="86" customFormat="1" ht="15.95" customHeight="1">
      <c r="B329" s="1388" t="s">
        <v>278</v>
      </c>
      <c r="C329" s="1388"/>
      <c r="D329" s="1388"/>
      <c r="E329" s="1388"/>
      <c r="F329" s="1388"/>
    </row>
    <row r="330" spans="2:6" s="86" customFormat="1" ht="15.95" customHeight="1">
      <c r="B330" s="336">
        <v>1</v>
      </c>
      <c r="C330" s="843" t="s">
        <v>2390</v>
      </c>
      <c r="D330" s="381">
        <v>2014</v>
      </c>
      <c r="E330" s="323" t="s">
        <v>32</v>
      </c>
      <c r="F330" s="353">
        <v>516.99</v>
      </c>
    </row>
    <row r="331" spans="2:6" s="86" customFormat="1" ht="15.95" customHeight="1">
      <c r="B331" s="336">
        <v>2</v>
      </c>
      <c r="C331" s="843" t="s">
        <v>282</v>
      </c>
      <c r="D331" s="381">
        <v>2015</v>
      </c>
      <c r="E331" s="323" t="s">
        <v>32</v>
      </c>
      <c r="F331" s="353">
        <v>199</v>
      </c>
    </row>
    <row r="332" spans="2:6" s="86" customFormat="1" ht="15.95" customHeight="1">
      <c r="B332" s="336">
        <v>3</v>
      </c>
      <c r="C332" s="843" t="s">
        <v>2391</v>
      </c>
      <c r="D332" s="381">
        <v>2015</v>
      </c>
      <c r="E332" s="323" t="s">
        <v>32</v>
      </c>
      <c r="F332" s="353">
        <v>972</v>
      </c>
    </row>
    <row r="333" spans="2:6" s="86" customFormat="1" ht="15.95" customHeight="1">
      <c r="B333" s="336">
        <v>4</v>
      </c>
      <c r="C333" s="843" t="s">
        <v>2392</v>
      </c>
      <c r="D333" s="381">
        <v>2016</v>
      </c>
      <c r="E333" s="323" t="s">
        <v>32</v>
      </c>
      <c r="F333" s="353">
        <v>2570</v>
      </c>
    </row>
    <row r="334" spans="2:6" s="86" customFormat="1" ht="15.95" customHeight="1">
      <c r="B334" s="336">
        <v>5</v>
      </c>
      <c r="C334" s="843" t="s">
        <v>123</v>
      </c>
      <c r="D334" s="381">
        <v>2017</v>
      </c>
      <c r="E334" s="323" t="s">
        <v>32</v>
      </c>
      <c r="F334" s="353">
        <v>2399</v>
      </c>
    </row>
    <row r="335" spans="2:6" s="86" customFormat="1" ht="15.95" customHeight="1">
      <c r="B335" s="336">
        <v>6</v>
      </c>
      <c r="C335" s="843" t="s">
        <v>3512</v>
      </c>
      <c r="D335" s="381">
        <v>2019</v>
      </c>
      <c r="E335" s="323" t="s">
        <v>32</v>
      </c>
      <c r="F335" s="353">
        <v>3760</v>
      </c>
    </row>
    <row r="336" spans="2:6" s="86" customFormat="1" ht="15.95" customHeight="1">
      <c r="B336" s="336">
        <v>7</v>
      </c>
      <c r="C336" s="409" t="s">
        <v>4944</v>
      </c>
      <c r="D336" s="381">
        <v>2020</v>
      </c>
      <c r="E336" s="323" t="s">
        <v>32</v>
      </c>
      <c r="F336" s="353">
        <v>470</v>
      </c>
    </row>
    <row r="337" spans="2:6" s="86" customFormat="1" ht="15.95" customHeight="1">
      <c r="B337" s="336">
        <v>8</v>
      </c>
      <c r="C337" s="409" t="s">
        <v>4945</v>
      </c>
      <c r="D337" s="381">
        <v>2020</v>
      </c>
      <c r="E337" s="323" t="s">
        <v>32</v>
      </c>
      <c r="F337" s="844">
        <v>2650</v>
      </c>
    </row>
    <row r="338" spans="2:6" s="86" customFormat="1" ht="15.95" customHeight="1">
      <c r="B338" s="336">
        <v>9</v>
      </c>
      <c r="C338" s="409" t="s">
        <v>4946</v>
      </c>
      <c r="D338" s="381">
        <v>2021</v>
      </c>
      <c r="E338" s="323" t="s">
        <v>32</v>
      </c>
      <c r="F338" s="353">
        <v>28283.040000000001</v>
      </c>
    </row>
    <row r="339" spans="2:6" s="86" customFormat="1" ht="15.95" customHeight="1">
      <c r="B339" s="1387" t="s">
        <v>931</v>
      </c>
      <c r="C339" s="1387"/>
      <c r="D339" s="1387"/>
      <c r="E339" s="1387"/>
      <c r="F339" s="547">
        <f>SUM(F330:F338)</f>
        <v>41820.03</v>
      </c>
    </row>
    <row r="340" spans="2:6" s="86" customFormat="1" ht="15.95" customHeight="1">
      <c r="B340" s="1388" t="s">
        <v>293</v>
      </c>
      <c r="C340" s="1388"/>
      <c r="D340" s="1388"/>
      <c r="E340" s="1388"/>
      <c r="F340" s="1388"/>
    </row>
    <row r="341" spans="2:6" s="86" customFormat="1" ht="15.95" customHeight="1">
      <c r="B341" s="336">
        <v>1</v>
      </c>
      <c r="C341" s="385" t="s">
        <v>291</v>
      </c>
      <c r="D341" s="482">
        <v>2013</v>
      </c>
      <c r="E341" s="324" t="s">
        <v>32</v>
      </c>
      <c r="F341" s="697">
        <v>1999</v>
      </c>
    </row>
    <row r="342" spans="2:6" s="86" customFormat="1" ht="15.95" customHeight="1">
      <c r="B342" s="336">
        <v>2</v>
      </c>
      <c r="C342" s="385" t="s">
        <v>3535</v>
      </c>
      <c r="D342" s="482">
        <v>2013</v>
      </c>
      <c r="E342" s="324" t="s">
        <v>33</v>
      </c>
      <c r="F342" s="697">
        <v>1899</v>
      </c>
    </row>
    <row r="343" spans="2:6" s="86" customFormat="1" ht="15.95" customHeight="1">
      <c r="B343" s="336">
        <v>3</v>
      </c>
      <c r="C343" s="473" t="s">
        <v>3536</v>
      </c>
      <c r="D343" s="497">
        <v>2019</v>
      </c>
      <c r="E343" s="324" t="s">
        <v>32</v>
      </c>
      <c r="F343" s="321">
        <v>1999</v>
      </c>
    </row>
    <row r="344" spans="2:6" s="86" customFormat="1" ht="15.95" customHeight="1">
      <c r="B344" s="1387" t="s">
        <v>931</v>
      </c>
      <c r="C344" s="1387"/>
      <c r="D344" s="1387"/>
      <c r="E344" s="1387"/>
      <c r="F344" s="547">
        <f>SUM(F341,F343)</f>
        <v>3998</v>
      </c>
    </row>
    <row r="345" spans="2:6" s="86" customFormat="1" ht="15.95" customHeight="1">
      <c r="B345" s="1387" t="s">
        <v>932</v>
      </c>
      <c r="C345" s="1387"/>
      <c r="D345" s="1387"/>
      <c r="E345" s="1387"/>
      <c r="F345" s="547">
        <f>SUM(F342)</f>
        <v>1899</v>
      </c>
    </row>
    <row r="346" spans="2:6" s="86" customFormat="1" ht="15.95" customHeight="1">
      <c r="B346" s="1388" t="s">
        <v>298</v>
      </c>
      <c r="C346" s="1388"/>
      <c r="D346" s="1388"/>
      <c r="E346" s="1388"/>
      <c r="F346" s="1388"/>
    </row>
    <row r="347" spans="2:6" s="86" customFormat="1" ht="15.95" customHeight="1">
      <c r="B347" s="336">
        <v>1</v>
      </c>
      <c r="C347" s="385" t="s">
        <v>302</v>
      </c>
      <c r="D347" s="482" t="s">
        <v>14</v>
      </c>
      <c r="E347" s="324" t="s">
        <v>32</v>
      </c>
      <c r="F347" s="697">
        <v>555.1</v>
      </c>
    </row>
    <row r="348" spans="2:6" s="86" customFormat="1" ht="15.95" customHeight="1">
      <c r="B348" s="336">
        <v>2</v>
      </c>
      <c r="C348" s="385" t="s">
        <v>303</v>
      </c>
      <c r="D348" s="482" t="s">
        <v>14</v>
      </c>
      <c r="E348" s="324" t="s">
        <v>32</v>
      </c>
      <c r="F348" s="697">
        <v>3519.68</v>
      </c>
    </row>
    <row r="349" spans="2:6" s="86" customFormat="1" ht="15.95" customHeight="1">
      <c r="B349" s="336">
        <v>3</v>
      </c>
      <c r="C349" s="385" t="s">
        <v>3514</v>
      </c>
      <c r="D349" s="482">
        <v>2018</v>
      </c>
      <c r="E349" s="324" t="s">
        <v>32</v>
      </c>
      <c r="F349" s="697">
        <v>2099</v>
      </c>
    </row>
    <row r="350" spans="2:6" s="86" customFormat="1" ht="15.95" customHeight="1">
      <c r="B350" s="336">
        <v>4</v>
      </c>
      <c r="C350" s="385" t="s">
        <v>4948</v>
      </c>
      <c r="D350" s="482">
        <v>2020</v>
      </c>
      <c r="E350" s="324" t="s">
        <v>33</v>
      </c>
      <c r="F350" s="697">
        <v>2333</v>
      </c>
    </row>
    <row r="351" spans="2:6" s="86" customFormat="1" ht="15.95" customHeight="1">
      <c r="B351" s="336">
        <v>5</v>
      </c>
      <c r="C351" s="385" t="s">
        <v>3515</v>
      </c>
      <c r="D351" s="482" t="s">
        <v>14</v>
      </c>
      <c r="E351" s="324" t="s">
        <v>32</v>
      </c>
      <c r="F351" s="697">
        <v>799</v>
      </c>
    </row>
    <row r="352" spans="2:6" s="86" customFormat="1" ht="15.95" customHeight="1">
      <c r="B352" s="336">
        <v>6</v>
      </c>
      <c r="C352" s="385" t="s">
        <v>3516</v>
      </c>
      <c r="D352" s="482" t="s">
        <v>14</v>
      </c>
      <c r="E352" s="324" t="s">
        <v>33</v>
      </c>
      <c r="F352" s="697">
        <v>1960</v>
      </c>
    </row>
    <row r="353" spans="2:6" s="86" customFormat="1" ht="15.95" customHeight="1">
      <c r="B353" s="336">
        <v>7</v>
      </c>
      <c r="C353" s="385" t="s">
        <v>2271</v>
      </c>
      <c r="D353" s="482">
        <v>2017</v>
      </c>
      <c r="E353" s="324" t="s">
        <v>33</v>
      </c>
      <c r="F353" s="697">
        <v>3499</v>
      </c>
    </row>
    <row r="354" spans="2:6" s="86" customFormat="1" ht="15.95" customHeight="1">
      <c r="B354" s="1387" t="s">
        <v>931</v>
      </c>
      <c r="C354" s="1387"/>
      <c r="D354" s="1387"/>
      <c r="E354" s="1387"/>
      <c r="F354" s="547">
        <f>SUM(F347:F349,F351)</f>
        <v>6972.78</v>
      </c>
    </row>
    <row r="355" spans="2:6" s="86" customFormat="1" ht="15.95" customHeight="1">
      <c r="B355" s="1387" t="s">
        <v>932</v>
      </c>
      <c r="C355" s="1387"/>
      <c r="D355" s="1387"/>
      <c r="E355" s="1387"/>
      <c r="F355" s="547">
        <f>SUM(F350,F352:F353)</f>
        <v>7792</v>
      </c>
    </row>
    <row r="356" spans="2:6" s="86" customFormat="1" ht="15.95" customHeight="1">
      <c r="B356" s="1388" t="s">
        <v>305</v>
      </c>
      <c r="C356" s="1388"/>
      <c r="D356" s="1388"/>
      <c r="E356" s="1388"/>
      <c r="F356" s="1388"/>
    </row>
    <row r="357" spans="2:6" s="86" customFormat="1" ht="15.95" customHeight="1">
      <c r="B357" s="336">
        <v>1</v>
      </c>
      <c r="C357" s="385" t="s">
        <v>4955</v>
      </c>
      <c r="D357" s="482">
        <v>2020</v>
      </c>
      <c r="E357" s="482" t="s">
        <v>32</v>
      </c>
      <c r="F357" s="697">
        <v>1780.01</v>
      </c>
    </row>
    <row r="358" spans="2:6" s="86" customFormat="1" ht="15.95" customHeight="1">
      <c r="B358" s="336">
        <v>2</v>
      </c>
      <c r="C358" s="846" t="s">
        <v>4952</v>
      </c>
      <c r="D358" s="324">
        <v>2020</v>
      </c>
      <c r="E358" s="324" t="s">
        <v>32</v>
      </c>
      <c r="F358" s="487">
        <v>319</v>
      </c>
    </row>
    <row r="359" spans="2:6" s="86" customFormat="1" ht="15.95" customHeight="1">
      <c r="B359" s="336">
        <v>3</v>
      </c>
      <c r="C359" s="846" t="s">
        <v>4953</v>
      </c>
      <c r="D359" s="324">
        <v>2020</v>
      </c>
      <c r="E359" s="324" t="s">
        <v>33</v>
      </c>
      <c r="F359" s="487">
        <v>1999</v>
      </c>
    </row>
    <row r="360" spans="2:6" s="86" customFormat="1" ht="15.95" customHeight="1">
      <c r="B360" s="696">
        <v>4</v>
      </c>
      <c r="C360" s="486" t="s">
        <v>4954</v>
      </c>
      <c r="D360" s="324">
        <v>2021</v>
      </c>
      <c r="E360" s="324" t="s">
        <v>32</v>
      </c>
      <c r="F360" s="487">
        <v>9800</v>
      </c>
    </row>
    <row r="361" spans="2:6" s="86" customFormat="1" ht="15.95" customHeight="1">
      <c r="B361" s="1387" t="s">
        <v>931</v>
      </c>
      <c r="C361" s="1387"/>
      <c r="D361" s="1387"/>
      <c r="E361" s="1387"/>
      <c r="F361" s="547">
        <f>SUM(F357:F358,F360)</f>
        <v>11899.01</v>
      </c>
    </row>
    <row r="362" spans="2:6" s="86" customFormat="1" ht="15.95" customHeight="1">
      <c r="B362" s="1387" t="s">
        <v>932</v>
      </c>
      <c r="C362" s="1387"/>
      <c r="D362" s="1387"/>
      <c r="E362" s="1387"/>
      <c r="F362" s="547">
        <f>SUM(F359)</f>
        <v>1999</v>
      </c>
    </row>
    <row r="363" spans="2:6" s="86" customFormat="1" ht="15.95" customHeight="1">
      <c r="B363" s="1388" t="s">
        <v>346</v>
      </c>
      <c r="C363" s="1388"/>
      <c r="D363" s="1388"/>
      <c r="E363" s="1388"/>
      <c r="F363" s="1388"/>
    </row>
    <row r="364" spans="2:6" s="86" customFormat="1" ht="15.95" customHeight="1">
      <c r="B364" s="336">
        <v>1</v>
      </c>
      <c r="C364" s="473" t="s">
        <v>2272</v>
      </c>
      <c r="D364" s="497">
        <v>2017</v>
      </c>
      <c r="E364" s="324" t="s">
        <v>33</v>
      </c>
      <c r="F364" s="548">
        <v>1049</v>
      </c>
    </row>
    <row r="365" spans="2:6" s="86" customFormat="1" ht="15.95" customHeight="1">
      <c r="B365" s="336">
        <v>2</v>
      </c>
      <c r="C365" s="500" t="s">
        <v>2854</v>
      </c>
      <c r="D365" s="501">
        <v>2017</v>
      </c>
      <c r="E365" s="501" t="s">
        <v>32</v>
      </c>
      <c r="F365" s="550">
        <v>1592.68</v>
      </c>
    </row>
    <row r="366" spans="2:6" s="86" customFormat="1" ht="15.95" customHeight="1">
      <c r="B366" s="336">
        <v>3</v>
      </c>
      <c r="C366" s="500" t="s">
        <v>2855</v>
      </c>
      <c r="D366" s="501">
        <v>2018</v>
      </c>
      <c r="E366" s="501" t="s">
        <v>33</v>
      </c>
      <c r="F366" s="550">
        <v>650</v>
      </c>
    </row>
    <row r="367" spans="2:6" s="86" customFormat="1" ht="15.95" customHeight="1">
      <c r="B367" s="217">
        <v>4</v>
      </c>
      <c r="C367" s="799" t="s">
        <v>4721</v>
      </c>
      <c r="D367" s="181">
        <v>2021</v>
      </c>
      <c r="E367" s="181" t="s">
        <v>33</v>
      </c>
      <c r="F367" s="794">
        <v>3069</v>
      </c>
    </row>
    <row r="368" spans="2:6" s="86" customFormat="1" ht="15.95" customHeight="1">
      <c r="B368" s="336">
        <v>5</v>
      </c>
      <c r="C368" s="800" t="s">
        <v>219</v>
      </c>
      <c r="D368" s="801">
        <v>2012</v>
      </c>
      <c r="E368" s="181" t="s">
        <v>33</v>
      </c>
      <c r="F368" s="802">
        <v>1750</v>
      </c>
    </row>
    <row r="369" spans="2:6" s="86" customFormat="1" ht="15.95" customHeight="1">
      <c r="B369" s="1387" t="s">
        <v>931</v>
      </c>
      <c r="C369" s="1387"/>
      <c r="D369" s="1387"/>
      <c r="E369" s="1387"/>
      <c r="F369" s="547">
        <f>SUM(F365)</f>
        <v>1592.68</v>
      </c>
    </row>
    <row r="370" spans="2:6" s="86" customFormat="1" ht="15.95" customHeight="1">
      <c r="B370" s="1387" t="s">
        <v>932</v>
      </c>
      <c r="C370" s="1387"/>
      <c r="D370" s="1387"/>
      <c r="E370" s="1387"/>
      <c r="F370" s="547">
        <f>SUM(F364:F364,F366:F368)</f>
        <v>6518</v>
      </c>
    </row>
    <row r="371" spans="2:6" s="86" customFormat="1" ht="15.95" customHeight="1">
      <c r="B371" s="1388" t="s">
        <v>312</v>
      </c>
      <c r="C371" s="1388"/>
      <c r="D371" s="1388"/>
      <c r="E371" s="1388"/>
      <c r="F371" s="1388"/>
    </row>
    <row r="372" spans="2:6" s="86" customFormat="1" ht="15.95" customHeight="1">
      <c r="B372" s="336">
        <v>1</v>
      </c>
      <c r="C372" s="473" t="s">
        <v>327</v>
      </c>
      <c r="D372" s="482">
        <v>2013</v>
      </c>
      <c r="E372" s="324" t="s">
        <v>32</v>
      </c>
      <c r="F372" s="321">
        <v>900.01</v>
      </c>
    </row>
    <row r="373" spans="2:6" s="86" customFormat="1" ht="15.95" customHeight="1">
      <c r="B373" s="336">
        <v>2</v>
      </c>
      <c r="C373" s="474" t="s">
        <v>1914</v>
      </c>
      <c r="D373" s="499">
        <v>2015</v>
      </c>
      <c r="E373" s="324" t="s">
        <v>33</v>
      </c>
      <c r="F373" s="475">
        <v>350</v>
      </c>
    </row>
    <row r="374" spans="2:6" s="86" customFormat="1" ht="15.95" customHeight="1">
      <c r="B374" s="336">
        <v>3</v>
      </c>
      <c r="C374" s="474" t="s">
        <v>633</v>
      </c>
      <c r="D374" s="499">
        <v>2015</v>
      </c>
      <c r="E374" s="324" t="s">
        <v>33</v>
      </c>
      <c r="F374" s="475">
        <v>350</v>
      </c>
    </row>
    <row r="375" spans="2:6" s="86" customFormat="1" ht="15.95" customHeight="1">
      <c r="B375" s="336">
        <v>4</v>
      </c>
      <c r="C375" s="474" t="s">
        <v>1915</v>
      </c>
      <c r="D375" s="499">
        <v>2013</v>
      </c>
      <c r="E375" s="324" t="s">
        <v>33</v>
      </c>
      <c r="F375" s="475">
        <v>750</v>
      </c>
    </row>
    <row r="376" spans="2:6" s="86" customFormat="1" ht="15.95" customHeight="1">
      <c r="B376" s="336"/>
      <c r="C376" s="503" t="s">
        <v>3517</v>
      </c>
      <c r="D376" s="502">
        <v>2018</v>
      </c>
      <c r="E376" s="322" t="s">
        <v>33</v>
      </c>
      <c r="F376" s="847">
        <v>7800.01</v>
      </c>
    </row>
    <row r="377" spans="2:6" s="86" customFormat="1" ht="15.95" customHeight="1">
      <c r="B377" s="1387" t="s">
        <v>931</v>
      </c>
      <c r="C377" s="1387"/>
      <c r="D377" s="1387"/>
      <c r="E377" s="1387"/>
      <c r="F377" s="547">
        <f>SUM(F372)</f>
        <v>900.01</v>
      </c>
    </row>
    <row r="378" spans="2:6" s="86" customFormat="1" ht="15.95" customHeight="1">
      <c r="B378" s="1387" t="s">
        <v>932</v>
      </c>
      <c r="C378" s="1387"/>
      <c r="D378" s="1387"/>
      <c r="E378" s="1387"/>
      <c r="F378" s="547">
        <f>SUM(F373:F376)</f>
        <v>9250.01</v>
      </c>
    </row>
    <row r="379" spans="2:6" s="86" customFormat="1" ht="15.95" customHeight="1">
      <c r="B379" s="1388" t="s">
        <v>313</v>
      </c>
      <c r="C379" s="1388"/>
      <c r="D379" s="1388"/>
      <c r="E379" s="1388"/>
      <c r="F379" s="1388"/>
    </row>
    <row r="380" spans="2:6" s="86" customFormat="1" ht="15.95" customHeight="1">
      <c r="B380" s="336">
        <v>1</v>
      </c>
      <c r="C380" s="476" t="s">
        <v>125</v>
      </c>
      <c r="D380" s="504">
        <v>2015</v>
      </c>
      <c r="E380" s="324" t="s">
        <v>32</v>
      </c>
      <c r="F380" s="551">
        <v>2300.0100000000002</v>
      </c>
    </row>
    <row r="381" spans="2:6" s="86" customFormat="1" ht="15.95" customHeight="1">
      <c r="B381" s="1387" t="s">
        <v>931</v>
      </c>
      <c r="C381" s="1387"/>
      <c r="D381" s="1387"/>
      <c r="E381" s="1387"/>
      <c r="F381" s="547">
        <f>SUM(F380:F380)</f>
        <v>2300.0100000000002</v>
      </c>
    </row>
    <row r="382" spans="2:6" s="86" customFormat="1" ht="15.95" customHeight="1">
      <c r="B382" s="1388" t="s">
        <v>314</v>
      </c>
      <c r="C382" s="1388"/>
      <c r="D382" s="1388"/>
      <c r="E382" s="1388"/>
      <c r="F382" s="1388"/>
    </row>
    <row r="383" spans="2:6" s="86" customFormat="1" ht="15.95" customHeight="1">
      <c r="B383" s="336">
        <v>1</v>
      </c>
      <c r="C383" s="385" t="s">
        <v>446</v>
      </c>
      <c r="D383" s="482">
        <v>2015</v>
      </c>
      <c r="E383" s="324" t="s">
        <v>32</v>
      </c>
      <c r="F383" s="697">
        <v>379</v>
      </c>
    </row>
    <row r="384" spans="2:6" s="86" customFormat="1" ht="15.95" customHeight="1">
      <c r="B384" s="336">
        <v>2</v>
      </c>
      <c r="C384" s="385" t="s">
        <v>2274</v>
      </c>
      <c r="D384" s="482">
        <v>2015</v>
      </c>
      <c r="E384" s="324" t="s">
        <v>32</v>
      </c>
      <c r="F384" s="697">
        <v>2499</v>
      </c>
    </row>
    <row r="385" spans="2:6" s="86" customFormat="1" ht="15.95" customHeight="1">
      <c r="B385" s="336">
        <v>3</v>
      </c>
      <c r="C385" s="385" t="s">
        <v>4962</v>
      </c>
      <c r="D385" s="482">
        <v>2020</v>
      </c>
      <c r="E385" s="324" t="s">
        <v>33</v>
      </c>
      <c r="F385" s="697">
        <v>2724</v>
      </c>
    </row>
    <row r="386" spans="2:6" s="86" customFormat="1" ht="15.95" customHeight="1">
      <c r="B386" s="336">
        <v>4</v>
      </c>
      <c r="C386" s="385" t="s">
        <v>4961</v>
      </c>
      <c r="D386" s="482">
        <v>2021</v>
      </c>
      <c r="E386" s="324" t="s">
        <v>32</v>
      </c>
      <c r="F386" s="697">
        <v>349.99</v>
      </c>
    </row>
    <row r="387" spans="2:6" s="86" customFormat="1" ht="15.95" customHeight="1">
      <c r="B387" s="336">
        <v>5</v>
      </c>
      <c r="C387" s="385" t="s">
        <v>4960</v>
      </c>
      <c r="D387" s="482">
        <v>2020</v>
      </c>
      <c r="E387" s="324" t="s">
        <v>32</v>
      </c>
      <c r="F387" s="697">
        <v>299</v>
      </c>
    </row>
    <row r="388" spans="2:6" s="86" customFormat="1" ht="15.95" customHeight="1">
      <c r="B388" s="336">
        <v>6</v>
      </c>
      <c r="C388" s="385" t="s">
        <v>4959</v>
      </c>
      <c r="D388" s="482">
        <v>2021</v>
      </c>
      <c r="E388" s="324" t="s">
        <v>32</v>
      </c>
      <c r="F388" s="697">
        <v>299</v>
      </c>
    </row>
    <row r="389" spans="2:6" s="86" customFormat="1" ht="15.95" customHeight="1">
      <c r="B389" s="336">
        <v>7</v>
      </c>
      <c r="C389" s="385" t="s">
        <v>2378</v>
      </c>
      <c r="D389" s="482">
        <v>2018</v>
      </c>
      <c r="E389" s="324" t="s">
        <v>32</v>
      </c>
      <c r="F389" s="697">
        <v>269</v>
      </c>
    </row>
    <row r="390" spans="2:6" s="86" customFormat="1" ht="15.95" customHeight="1">
      <c r="B390" s="1387" t="s">
        <v>931</v>
      </c>
      <c r="C390" s="1387"/>
      <c r="D390" s="1387"/>
      <c r="E390" s="1387"/>
      <c r="F390" s="547">
        <f>SUM(F383:F384,F386:F389)</f>
        <v>4094.99</v>
      </c>
    </row>
    <row r="391" spans="2:6" s="86" customFormat="1" ht="15.95" customHeight="1">
      <c r="B391" s="1387" t="s">
        <v>932</v>
      </c>
      <c r="C391" s="1387"/>
      <c r="D391" s="1387"/>
      <c r="E391" s="1387"/>
      <c r="F391" s="547">
        <f>SUM(F385)</f>
        <v>2724</v>
      </c>
    </row>
    <row r="392" spans="2:6" s="86" customFormat="1" ht="15.95" customHeight="1">
      <c r="B392" s="1388" t="s">
        <v>315</v>
      </c>
      <c r="C392" s="1388"/>
      <c r="D392" s="1388"/>
      <c r="E392" s="1388"/>
      <c r="F392" s="1388"/>
    </row>
    <row r="393" spans="2:6" s="86" customFormat="1" ht="15.95" customHeight="1">
      <c r="B393" s="336">
        <v>1</v>
      </c>
      <c r="C393" s="505" t="s">
        <v>1916</v>
      </c>
      <c r="D393" s="506">
        <v>2014</v>
      </c>
      <c r="E393" s="324" t="s">
        <v>32</v>
      </c>
      <c r="F393" s="848">
        <v>2070</v>
      </c>
    </row>
    <row r="394" spans="2:6" s="86" customFormat="1" ht="15.95" customHeight="1">
      <c r="B394" s="336">
        <v>2</v>
      </c>
      <c r="C394" s="505" t="s">
        <v>1917</v>
      </c>
      <c r="D394" s="506">
        <v>2014</v>
      </c>
      <c r="E394" s="324" t="s">
        <v>32</v>
      </c>
      <c r="F394" s="848">
        <v>625</v>
      </c>
    </row>
    <row r="395" spans="2:6" s="86" customFormat="1" ht="15.95" customHeight="1">
      <c r="B395" s="336">
        <v>3</v>
      </c>
      <c r="C395" s="505" t="s">
        <v>1918</v>
      </c>
      <c r="D395" s="506">
        <v>2016</v>
      </c>
      <c r="E395" s="324" t="s">
        <v>32</v>
      </c>
      <c r="F395" s="848">
        <v>569.99</v>
      </c>
    </row>
    <row r="396" spans="2:6" s="86" customFormat="1" ht="15.95" customHeight="1">
      <c r="B396" s="336">
        <v>4</v>
      </c>
      <c r="C396" s="505" t="s">
        <v>4965</v>
      </c>
      <c r="D396" s="506">
        <v>2018</v>
      </c>
      <c r="E396" s="324" t="s">
        <v>33</v>
      </c>
      <c r="F396" s="848">
        <v>347</v>
      </c>
    </row>
    <row r="397" spans="2:6" s="86" customFormat="1" ht="15.95" customHeight="1">
      <c r="B397" s="336">
        <v>5</v>
      </c>
      <c r="C397" s="505" t="s">
        <v>3518</v>
      </c>
      <c r="D397" s="506">
        <v>2019</v>
      </c>
      <c r="E397" s="324" t="s">
        <v>32</v>
      </c>
      <c r="F397" s="848">
        <v>699</v>
      </c>
    </row>
    <row r="398" spans="2:6" s="86" customFormat="1" ht="15.95" customHeight="1">
      <c r="B398" s="336">
        <v>6</v>
      </c>
      <c r="C398" s="505" t="s">
        <v>3519</v>
      </c>
      <c r="D398" s="506">
        <v>2019</v>
      </c>
      <c r="E398" s="324" t="s">
        <v>32</v>
      </c>
      <c r="F398" s="848">
        <v>2497</v>
      </c>
    </row>
    <row r="399" spans="2:6" s="86" customFormat="1" ht="15.95" customHeight="1">
      <c r="B399" s="336">
        <v>7</v>
      </c>
      <c r="C399" s="505" t="s">
        <v>4966</v>
      </c>
      <c r="D399" s="506">
        <v>2019</v>
      </c>
      <c r="E399" s="324" t="s">
        <v>33</v>
      </c>
      <c r="F399" s="848">
        <v>100</v>
      </c>
    </row>
    <row r="400" spans="2:6" s="86" customFormat="1" ht="15.95" customHeight="1">
      <c r="B400" s="336">
        <v>8</v>
      </c>
      <c r="C400" s="505" t="s">
        <v>4967</v>
      </c>
      <c r="D400" s="506">
        <v>2019</v>
      </c>
      <c r="E400" s="324" t="s">
        <v>33</v>
      </c>
      <c r="F400" s="848">
        <v>169</v>
      </c>
    </row>
    <row r="401" spans="2:6" s="86" customFormat="1" ht="15.95" customHeight="1">
      <c r="B401" s="336">
        <v>9</v>
      </c>
      <c r="C401" s="505" t="s">
        <v>4968</v>
      </c>
      <c r="D401" s="506">
        <v>2019</v>
      </c>
      <c r="E401" s="324" t="s">
        <v>33</v>
      </c>
      <c r="F401" s="848">
        <v>329.99</v>
      </c>
    </row>
    <row r="402" spans="2:6" s="86" customFormat="1" ht="15.95" customHeight="1">
      <c r="B402" s="336">
        <v>10</v>
      </c>
      <c r="C402" s="505" t="s">
        <v>4969</v>
      </c>
      <c r="D402" s="506">
        <v>2020</v>
      </c>
      <c r="E402" s="324" t="s">
        <v>32</v>
      </c>
      <c r="F402" s="848">
        <v>369</v>
      </c>
    </row>
    <row r="403" spans="2:6" s="86" customFormat="1" ht="15.95" customHeight="1">
      <c r="B403" s="336">
        <v>11</v>
      </c>
      <c r="C403" s="505" t="s">
        <v>4970</v>
      </c>
      <c r="D403" s="506">
        <v>2021</v>
      </c>
      <c r="E403" s="324" t="s">
        <v>32</v>
      </c>
      <c r="F403" s="848">
        <v>2499</v>
      </c>
    </row>
    <row r="404" spans="2:6" s="86" customFormat="1" ht="15.95" customHeight="1">
      <c r="B404" s="1387" t="s">
        <v>931</v>
      </c>
      <c r="C404" s="1387"/>
      <c r="D404" s="1387"/>
      <c r="E404" s="1387"/>
      <c r="F404" s="547">
        <f>SUM(F393:F395,F397:F398,F402:F403)</f>
        <v>9328.99</v>
      </c>
    </row>
    <row r="405" spans="2:6" s="86" customFormat="1" ht="15.95" customHeight="1">
      <c r="B405" s="1387" t="s">
        <v>932</v>
      </c>
      <c r="C405" s="1387"/>
      <c r="D405" s="1387"/>
      <c r="E405" s="1387"/>
      <c r="F405" s="547">
        <f>SUM(F395,F399:F401)</f>
        <v>1168.98</v>
      </c>
    </row>
    <row r="406" spans="2:6" s="86" customFormat="1" ht="15.95" customHeight="1">
      <c r="B406" s="1388" t="s">
        <v>316</v>
      </c>
      <c r="C406" s="1388"/>
      <c r="D406" s="1388"/>
      <c r="E406" s="1388"/>
      <c r="F406" s="1388"/>
    </row>
    <row r="407" spans="2:6" s="86" customFormat="1" ht="15.95" customHeight="1">
      <c r="B407" s="336">
        <v>1</v>
      </c>
      <c r="C407" s="385" t="s">
        <v>500</v>
      </c>
      <c r="D407" s="482">
        <v>2015</v>
      </c>
      <c r="E407" s="324" t="s">
        <v>32</v>
      </c>
      <c r="F407" s="697">
        <v>6060</v>
      </c>
    </row>
    <row r="408" spans="2:6" s="86" customFormat="1" ht="15.95" customHeight="1">
      <c r="B408" s="336">
        <v>2</v>
      </c>
      <c r="C408" s="385" t="s">
        <v>1919</v>
      </c>
      <c r="D408" s="482">
        <v>2015</v>
      </c>
      <c r="E408" s="324" t="s">
        <v>32</v>
      </c>
      <c r="F408" s="697">
        <v>4618</v>
      </c>
    </row>
    <row r="409" spans="2:6" s="86" customFormat="1" ht="15.95" customHeight="1">
      <c r="B409" s="336">
        <v>3</v>
      </c>
      <c r="C409" s="385" t="s">
        <v>4980</v>
      </c>
      <c r="D409" s="482">
        <v>2021</v>
      </c>
      <c r="E409" s="324" t="s">
        <v>32</v>
      </c>
      <c r="F409" s="697">
        <v>2649</v>
      </c>
    </row>
    <row r="410" spans="2:6" s="86" customFormat="1" ht="15.95" customHeight="1">
      <c r="B410" s="336">
        <v>4</v>
      </c>
      <c r="C410" s="385" t="s">
        <v>633</v>
      </c>
      <c r="D410" s="482">
        <v>2016</v>
      </c>
      <c r="E410" s="324" t="s">
        <v>33</v>
      </c>
      <c r="F410" s="697">
        <v>467</v>
      </c>
    </row>
    <row r="411" spans="2:6" s="86" customFormat="1" ht="15.95" customHeight="1">
      <c r="B411" s="1387" t="s">
        <v>931</v>
      </c>
      <c r="C411" s="1387"/>
      <c r="D411" s="1387"/>
      <c r="E411" s="1387"/>
      <c r="F411" s="547">
        <f>SUM(F407:F409)</f>
        <v>13327</v>
      </c>
    </row>
    <row r="412" spans="2:6" s="86" customFormat="1" ht="15.95" customHeight="1">
      <c r="B412" s="1387" t="s">
        <v>932</v>
      </c>
      <c r="C412" s="1387"/>
      <c r="D412" s="1387"/>
      <c r="E412" s="1387"/>
      <c r="F412" s="547">
        <f>SUM(F410)</f>
        <v>467</v>
      </c>
    </row>
    <row r="413" spans="2:6" s="86" customFormat="1" ht="15.95" customHeight="1">
      <c r="B413" s="1388" t="s">
        <v>294</v>
      </c>
      <c r="C413" s="1388"/>
      <c r="D413" s="1388"/>
      <c r="E413" s="1388"/>
      <c r="F413" s="1388"/>
    </row>
    <row r="414" spans="2:6" s="86" customFormat="1" ht="15.95" customHeight="1">
      <c r="B414" s="336">
        <v>1</v>
      </c>
      <c r="C414" s="385" t="s">
        <v>2826</v>
      </c>
      <c r="D414" s="482">
        <v>2016</v>
      </c>
      <c r="E414" s="324" t="s">
        <v>33</v>
      </c>
      <c r="F414" s="697">
        <v>3100.02</v>
      </c>
    </row>
    <row r="415" spans="2:6" s="86" customFormat="1" ht="15.95" customHeight="1">
      <c r="B415" s="336">
        <v>2</v>
      </c>
      <c r="C415" s="486" t="s">
        <v>2827</v>
      </c>
      <c r="D415" s="324">
        <v>2016</v>
      </c>
      <c r="E415" s="324" t="s">
        <v>32</v>
      </c>
      <c r="F415" s="487">
        <v>3480</v>
      </c>
    </row>
    <row r="416" spans="2:6" s="86" customFormat="1" ht="15.95" customHeight="1">
      <c r="B416" s="336">
        <v>3</v>
      </c>
      <c r="C416" s="486" t="s">
        <v>2828</v>
      </c>
      <c r="D416" s="324">
        <v>2018</v>
      </c>
      <c r="E416" s="324" t="s">
        <v>33</v>
      </c>
      <c r="F416" s="487">
        <v>7499</v>
      </c>
    </row>
    <row r="417" spans="2:6" s="86" customFormat="1" ht="15.95" customHeight="1">
      <c r="B417" s="336">
        <v>4</v>
      </c>
      <c r="C417" s="486" t="s">
        <v>4992</v>
      </c>
      <c r="D417" s="324">
        <v>2020</v>
      </c>
      <c r="E417" s="538" t="s">
        <v>32</v>
      </c>
      <c r="F417" s="487">
        <v>2185</v>
      </c>
    </row>
    <row r="418" spans="2:6" s="86" customFormat="1" ht="15.95" customHeight="1">
      <c r="B418" s="1387" t="s">
        <v>931</v>
      </c>
      <c r="C418" s="1387"/>
      <c r="D418" s="1387"/>
      <c r="E418" s="1387"/>
      <c r="F418" s="547">
        <f>SUM(F415,F417)</f>
        <v>5665</v>
      </c>
    </row>
    <row r="419" spans="2:6" s="86" customFormat="1" ht="15.95" customHeight="1">
      <c r="B419" s="1387" t="s">
        <v>932</v>
      </c>
      <c r="C419" s="1387"/>
      <c r="D419" s="1387"/>
      <c r="E419" s="1387"/>
      <c r="F419" s="547">
        <f>SUM(F414,F416)</f>
        <v>10599.02</v>
      </c>
    </row>
    <row r="420" spans="2:6" s="86" customFormat="1" ht="15.95" customHeight="1">
      <c r="B420" s="1388" t="s">
        <v>317</v>
      </c>
      <c r="C420" s="1388"/>
      <c r="D420" s="1388"/>
      <c r="E420" s="1388"/>
      <c r="F420" s="1388"/>
    </row>
    <row r="421" spans="2:6" s="86" customFormat="1" ht="15.95" customHeight="1">
      <c r="B421" s="336">
        <v>1</v>
      </c>
      <c r="C421" s="279" t="s">
        <v>139</v>
      </c>
      <c r="D421" s="280">
        <v>2015</v>
      </c>
      <c r="E421" s="507" t="s">
        <v>32</v>
      </c>
      <c r="F421" s="850">
        <v>3640.8</v>
      </c>
    </row>
    <row r="422" spans="2:6" s="86" customFormat="1" ht="15.95" customHeight="1">
      <c r="B422" s="336">
        <v>2</v>
      </c>
      <c r="C422" s="486" t="s">
        <v>2837</v>
      </c>
      <c r="D422" s="324">
        <v>2016</v>
      </c>
      <c r="E422" s="324" t="s">
        <v>33</v>
      </c>
      <c r="F422" s="487">
        <v>999</v>
      </c>
    </row>
    <row r="423" spans="2:6" s="86" customFormat="1" ht="15.95" customHeight="1">
      <c r="B423" s="336">
        <v>3</v>
      </c>
      <c r="C423" s="486" t="s">
        <v>3525</v>
      </c>
      <c r="D423" s="324">
        <v>2019</v>
      </c>
      <c r="E423" s="324" t="s">
        <v>32</v>
      </c>
      <c r="F423" s="487">
        <v>1740</v>
      </c>
    </row>
    <row r="424" spans="2:6" s="86" customFormat="1" ht="15.95" customHeight="1">
      <c r="B424" s="336">
        <v>4</v>
      </c>
      <c r="C424" s="486" t="s">
        <v>3526</v>
      </c>
      <c r="D424" s="324">
        <v>2019</v>
      </c>
      <c r="E424" s="324" t="s">
        <v>32</v>
      </c>
      <c r="F424" s="487">
        <v>359</v>
      </c>
    </row>
    <row r="425" spans="2:6" s="86" customFormat="1" ht="15.95" customHeight="1">
      <c r="B425" s="336">
        <v>5</v>
      </c>
      <c r="C425" s="486" t="s">
        <v>3527</v>
      </c>
      <c r="D425" s="324">
        <v>2019</v>
      </c>
      <c r="E425" s="324" t="s">
        <v>32</v>
      </c>
      <c r="F425" s="487">
        <v>394</v>
      </c>
    </row>
    <row r="426" spans="2:6" s="86" customFormat="1" ht="15.95" customHeight="1">
      <c r="B426" s="336">
        <v>6</v>
      </c>
      <c r="C426" s="486" t="s">
        <v>2838</v>
      </c>
      <c r="D426" s="324">
        <v>2016</v>
      </c>
      <c r="E426" s="324" t="s">
        <v>33</v>
      </c>
      <c r="F426" s="487">
        <v>245</v>
      </c>
    </row>
    <row r="427" spans="2:6" s="86" customFormat="1" ht="15.95" customHeight="1">
      <c r="B427" s="336">
        <v>7</v>
      </c>
      <c r="C427" s="486" t="s">
        <v>4988</v>
      </c>
      <c r="D427" s="324">
        <v>2020</v>
      </c>
      <c r="E427" s="324" t="s">
        <v>33</v>
      </c>
      <c r="F427" s="487">
        <v>4500</v>
      </c>
    </row>
    <row r="428" spans="2:6" s="86" customFormat="1" ht="15.95" customHeight="1">
      <c r="B428" s="336">
        <v>8</v>
      </c>
      <c r="C428" s="486" t="s">
        <v>4987</v>
      </c>
      <c r="D428" s="324">
        <v>2020</v>
      </c>
      <c r="E428" s="324" t="s">
        <v>33</v>
      </c>
      <c r="F428" s="487">
        <v>1500</v>
      </c>
    </row>
    <row r="429" spans="2:6" s="86" customFormat="1" ht="15.95" customHeight="1">
      <c r="B429" s="336">
        <v>9</v>
      </c>
      <c r="C429" s="486" t="s">
        <v>4986</v>
      </c>
      <c r="D429" s="324">
        <v>2020</v>
      </c>
      <c r="E429" s="324" t="s">
        <v>33</v>
      </c>
      <c r="F429" s="487">
        <v>299.99</v>
      </c>
    </row>
    <row r="430" spans="2:6" s="86" customFormat="1" ht="15.95" customHeight="1">
      <c r="B430" s="336">
        <v>10</v>
      </c>
      <c r="C430" s="486" t="s">
        <v>4985</v>
      </c>
      <c r="D430" s="324">
        <v>2020</v>
      </c>
      <c r="E430" s="324" t="s">
        <v>33</v>
      </c>
      <c r="F430" s="487" t="s">
        <v>4984</v>
      </c>
    </row>
    <row r="431" spans="2:6" s="86" customFormat="1" ht="15.95" customHeight="1">
      <c r="B431" s="336">
        <v>11</v>
      </c>
      <c r="C431" s="486" t="s">
        <v>4983</v>
      </c>
      <c r="D431" s="324">
        <v>2021</v>
      </c>
      <c r="E431" s="324" t="s">
        <v>32</v>
      </c>
      <c r="F431" s="487">
        <v>499</v>
      </c>
    </row>
    <row r="432" spans="2:6" s="86" customFormat="1" ht="15.95" customHeight="1">
      <c r="B432" s="1387" t="s">
        <v>931</v>
      </c>
      <c r="C432" s="1387"/>
      <c r="D432" s="1387"/>
      <c r="E432" s="1387"/>
      <c r="F432" s="547">
        <f>SUM(F421,F423:F425,F431)</f>
        <v>6632.8</v>
      </c>
    </row>
    <row r="433" spans="2:6" s="86" customFormat="1" ht="15.95" customHeight="1">
      <c r="B433" s="1387" t="s">
        <v>932</v>
      </c>
      <c r="C433" s="1387"/>
      <c r="D433" s="1387"/>
      <c r="E433" s="1387"/>
      <c r="F433" s="547">
        <f>SUM(F422,F426:F430)</f>
        <v>7543.99</v>
      </c>
    </row>
    <row r="434" spans="2:6" s="86" customFormat="1" ht="15.95" customHeight="1">
      <c r="B434" s="1388" t="s">
        <v>376</v>
      </c>
      <c r="C434" s="1388"/>
      <c r="D434" s="1388"/>
      <c r="E434" s="1388"/>
      <c r="F434" s="1388"/>
    </row>
    <row r="435" spans="2:6" s="86" customFormat="1" ht="15.95" customHeight="1">
      <c r="B435" s="336">
        <v>1</v>
      </c>
      <c r="C435" s="773" t="s">
        <v>2824</v>
      </c>
      <c r="D435" s="702">
        <v>2017</v>
      </c>
      <c r="E435" s="707" t="s">
        <v>33</v>
      </c>
      <c r="F435" s="703">
        <v>3555</v>
      </c>
    </row>
    <row r="436" spans="2:6" s="86" customFormat="1" ht="15.95" customHeight="1">
      <c r="B436" s="336">
        <v>2</v>
      </c>
      <c r="C436" s="773" t="s">
        <v>4703</v>
      </c>
      <c r="D436" s="702">
        <v>2016</v>
      </c>
      <c r="E436" s="707" t="s">
        <v>32</v>
      </c>
      <c r="F436" s="703">
        <v>1299</v>
      </c>
    </row>
    <row r="437" spans="2:6" s="86" customFormat="1" ht="15.95" customHeight="1">
      <c r="B437" s="336">
        <v>3</v>
      </c>
      <c r="C437" s="773" t="s">
        <v>4704</v>
      </c>
      <c r="D437" s="702">
        <v>2018</v>
      </c>
      <c r="E437" s="707" t="s">
        <v>32</v>
      </c>
      <c r="F437" s="703">
        <v>1598</v>
      </c>
    </row>
    <row r="438" spans="2:6" s="86" customFormat="1" ht="15.95" customHeight="1">
      <c r="B438" s="336">
        <v>4</v>
      </c>
      <c r="C438" s="773" t="s">
        <v>4705</v>
      </c>
      <c r="D438" s="702">
        <v>2018</v>
      </c>
      <c r="E438" s="707" t="s">
        <v>32</v>
      </c>
      <c r="F438" s="703">
        <v>297</v>
      </c>
    </row>
    <row r="439" spans="2:6" s="86" customFormat="1" ht="15.95" customHeight="1">
      <c r="B439" s="336">
        <v>5</v>
      </c>
      <c r="C439" s="773" t="s">
        <v>654</v>
      </c>
      <c r="D439" s="702">
        <v>2018</v>
      </c>
      <c r="E439" s="707" t="s">
        <v>32</v>
      </c>
      <c r="F439" s="703">
        <v>500</v>
      </c>
    </row>
    <row r="440" spans="2:6" s="86" customFormat="1" ht="15.95" customHeight="1">
      <c r="B440" s="336">
        <v>6</v>
      </c>
      <c r="C440" s="773" t="s">
        <v>654</v>
      </c>
      <c r="D440" s="702">
        <v>2019</v>
      </c>
      <c r="E440" s="707" t="s">
        <v>32</v>
      </c>
      <c r="F440" s="703">
        <v>259</v>
      </c>
    </row>
    <row r="441" spans="2:6" s="86" customFormat="1" ht="15.95" customHeight="1">
      <c r="B441" s="1387" t="s">
        <v>931</v>
      </c>
      <c r="C441" s="1387"/>
      <c r="D441" s="1387"/>
      <c r="E441" s="1387"/>
      <c r="F441" s="547">
        <f>SUM(F436:F440)</f>
        <v>3953</v>
      </c>
    </row>
    <row r="442" spans="2:6" s="86" customFormat="1" ht="15.95" customHeight="1">
      <c r="B442" s="1387" t="s">
        <v>932</v>
      </c>
      <c r="C442" s="1387"/>
      <c r="D442" s="1387"/>
      <c r="E442" s="1387"/>
      <c r="F442" s="547">
        <f>SUM(F435)</f>
        <v>3555</v>
      </c>
    </row>
    <row r="443" spans="2:6" s="86" customFormat="1" ht="15.95" customHeight="1">
      <c r="B443" s="1388" t="s">
        <v>1836</v>
      </c>
      <c r="C443" s="1388"/>
      <c r="D443" s="1388"/>
      <c r="E443" s="1388"/>
      <c r="F443" s="1388"/>
    </row>
    <row r="444" spans="2:6" s="86" customFormat="1" ht="15.95" customHeight="1">
      <c r="B444" s="336">
        <v>1</v>
      </c>
      <c r="C444" s="231" t="s">
        <v>4989</v>
      </c>
      <c r="D444" s="482">
        <v>2020</v>
      </c>
      <c r="E444" s="482" t="s">
        <v>32</v>
      </c>
      <c r="F444" s="697">
        <v>819</v>
      </c>
    </row>
    <row r="445" spans="2:6" s="86" customFormat="1" ht="15.95" customHeight="1">
      <c r="B445" s="1387" t="s">
        <v>931</v>
      </c>
      <c r="C445" s="1387"/>
      <c r="D445" s="1387"/>
      <c r="E445" s="1387"/>
      <c r="F445" s="547">
        <f>SUM(F444)</f>
        <v>819</v>
      </c>
    </row>
    <row r="446" spans="2:6" s="86" customFormat="1" ht="15.95" customHeight="1">
      <c r="B446" s="1388" t="s">
        <v>318</v>
      </c>
      <c r="C446" s="1388"/>
      <c r="D446" s="1388"/>
      <c r="E446" s="1388"/>
      <c r="F446" s="1388"/>
    </row>
    <row r="447" spans="2:6" s="86" customFormat="1" ht="15.95" customHeight="1">
      <c r="B447" s="336">
        <v>1</v>
      </c>
      <c r="C447" s="788" t="s">
        <v>1920</v>
      </c>
      <c r="D447" s="789">
        <v>2015</v>
      </c>
      <c r="E447" s="181" t="s">
        <v>33</v>
      </c>
      <c r="F447" s="790">
        <v>1350</v>
      </c>
    </row>
    <row r="448" spans="2:6" s="86" customFormat="1" ht="15.95" customHeight="1">
      <c r="B448" s="336">
        <v>2</v>
      </c>
      <c r="C448" s="788" t="s">
        <v>1921</v>
      </c>
      <c r="D448" s="789">
        <v>2016</v>
      </c>
      <c r="E448" s="181" t="s">
        <v>32</v>
      </c>
      <c r="F448" s="790">
        <v>495</v>
      </c>
    </row>
    <row r="449" spans="2:6" s="86" customFormat="1" ht="15.95" customHeight="1">
      <c r="B449" s="336">
        <v>3</v>
      </c>
      <c r="C449" s="788" t="s">
        <v>2275</v>
      </c>
      <c r="D449" s="789">
        <v>2016</v>
      </c>
      <c r="E449" s="181" t="s">
        <v>32</v>
      </c>
      <c r="F449" s="790">
        <v>3000</v>
      </c>
    </row>
    <row r="450" spans="2:6" s="86" customFormat="1" ht="15.95" customHeight="1">
      <c r="B450" s="336">
        <v>4</v>
      </c>
      <c r="C450" s="791" t="s">
        <v>283</v>
      </c>
      <c r="D450" s="792">
        <v>2016</v>
      </c>
      <c r="E450" s="181" t="s">
        <v>32</v>
      </c>
      <c r="F450" s="793">
        <v>2740</v>
      </c>
    </row>
    <row r="451" spans="2:6" s="86" customFormat="1" ht="15.95" customHeight="1">
      <c r="B451" s="336">
        <v>5</v>
      </c>
      <c r="C451" s="791" t="s">
        <v>2276</v>
      </c>
      <c r="D451" s="792">
        <v>2016</v>
      </c>
      <c r="E451" s="181" t="s">
        <v>32</v>
      </c>
      <c r="F451" s="793">
        <v>420</v>
      </c>
    </row>
    <row r="452" spans="2:6" s="86" customFormat="1" ht="15.95" customHeight="1">
      <c r="B452" s="336">
        <v>6</v>
      </c>
      <c r="C452" s="791" t="s">
        <v>2277</v>
      </c>
      <c r="D452" s="792">
        <v>2017</v>
      </c>
      <c r="E452" s="181" t="s">
        <v>33</v>
      </c>
      <c r="F452" s="793">
        <v>2490</v>
      </c>
    </row>
    <row r="453" spans="2:6" s="86" customFormat="1" ht="15.95" customHeight="1">
      <c r="B453" s="336">
        <v>7</v>
      </c>
      <c r="C453" s="791" t="s">
        <v>2830</v>
      </c>
      <c r="D453" s="792">
        <v>2016</v>
      </c>
      <c r="E453" s="181" t="s">
        <v>33</v>
      </c>
      <c r="F453" s="793">
        <v>320</v>
      </c>
    </row>
    <row r="454" spans="2:6" s="86" customFormat="1" ht="15.95" customHeight="1">
      <c r="B454" s="336">
        <v>8</v>
      </c>
      <c r="C454" s="787" t="s">
        <v>2831</v>
      </c>
      <c r="D454" s="181">
        <v>2019</v>
      </c>
      <c r="E454" s="181" t="s">
        <v>33</v>
      </c>
      <c r="F454" s="793">
        <v>318</v>
      </c>
    </row>
    <row r="455" spans="2:6" s="86" customFormat="1" ht="15.95" customHeight="1">
      <c r="B455" s="336">
        <v>9</v>
      </c>
      <c r="C455" s="787" t="s">
        <v>2831</v>
      </c>
      <c r="D455" s="181">
        <v>2019</v>
      </c>
      <c r="E455" s="181" t="s">
        <v>33</v>
      </c>
      <c r="F455" s="793">
        <v>318</v>
      </c>
    </row>
    <row r="456" spans="2:6" s="86" customFormat="1" ht="15.95" customHeight="1">
      <c r="B456" s="336">
        <v>10</v>
      </c>
      <c r="C456" s="787" t="s">
        <v>2831</v>
      </c>
      <c r="D456" s="181">
        <v>2019</v>
      </c>
      <c r="E456" s="181" t="s">
        <v>33</v>
      </c>
      <c r="F456" s="793">
        <v>327</v>
      </c>
    </row>
    <row r="457" spans="2:6" s="86" customFormat="1" ht="15.95" customHeight="1">
      <c r="B457" s="336">
        <v>11</v>
      </c>
      <c r="C457" s="787" t="s">
        <v>2831</v>
      </c>
      <c r="D457" s="181">
        <v>2019</v>
      </c>
      <c r="E457" s="181" t="s">
        <v>33</v>
      </c>
      <c r="F457" s="793">
        <v>327</v>
      </c>
    </row>
    <row r="458" spans="2:6" s="86" customFormat="1" ht="15.95" customHeight="1">
      <c r="B458" s="336">
        <v>12</v>
      </c>
      <c r="C458" s="787" t="s">
        <v>4715</v>
      </c>
      <c r="D458" s="181">
        <v>2021</v>
      </c>
      <c r="E458" s="181" t="s">
        <v>32</v>
      </c>
      <c r="F458" s="793">
        <v>2217</v>
      </c>
    </row>
    <row r="459" spans="2:6" s="86" customFormat="1" ht="15.95" customHeight="1">
      <c r="B459" s="336">
        <v>13</v>
      </c>
      <c r="C459" s="787" t="s">
        <v>3530</v>
      </c>
      <c r="D459" s="181">
        <v>2019</v>
      </c>
      <c r="E459" s="181" t="s">
        <v>33</v>
      </c>
      <c r="F459" s="793">
        <v>2150</v>
      </c>
    </row>
    <row r="460" spans="2:6" s="86" customFormat="1" ht="15.95" customHeight="1">
      <c r="B460" s="1387" t="s">
        <v>931</v>
      </c>
      <c r="C460" s="1387"/>
      <c r="D460" s="1387"/>
      <c r="E460" s="1387"/>
      <c r="F460" s="547">
        <f>SUM(F448:F451,F458)</f>
        <v>8872</v>
      </c>
    </row>
    <row r="461" spans="2:6" s="86" customFormat="1" ht="15.95" customHeight="1">
      <c r="B461" s="1387" t="s">
        <v>932</v>
      </c>
      <c r="C461" s="1387"/>
      <c r="D461" s="1387"/>
      <c r="E461" s="1387"/>
      <c r="F461" s="547">
        <f>SUM(F447,F452:F457,F459)</f>
        <v>7600</v>
      </c>
    </row>
    <row r="462" spans="2:6" s="86" customFormat="1" ht="15.95" customHeight="1">
      <c r="B462" s="1388" t="s">
        <v>319</v>
      </c>
      <c r="C462" s="1388"/>
      <c r="D462" s="1388"/>
      <c r="E462" s="1388"/>
      <c r="F462" s="1388"/>
    </row>
    <row r="463" spans="2:6" s="86" customFormat="1" ht="15.95" customHeight="1">
      <c r="B463" s="336">
        <v>1</v>
      </c>
      <c r="C463" s="476" t="s">
        <v>1923</v>
      </c>
      <c r="D463" s="504">
        <v>2015</v>
      </c>
      <c r="E463" s="324" t="s">
        <v>32</v>
      </c>
      <c r="F463" s="551">
        <v>7477</v>
      </c>
    </row>
    <row r="464" spans="2:6" s="86" customFormat="1" ht="15.95" customHeight="1">
      <c r="B464" s="336">
        <v>2</v>
      </c>
      <c r="C464" s="476" t="s">
        <v>2278</v>
      </c>
      <c r="D464" s="504">
        <v>2016</v>
      </c>
      <c r="E464" s="324" t="s">
        <v>32</v>
      </c>
      <c r="F464" s="551">
        <v>2088</v>
      </c>
    </row>
    <row r="465" spans="2:6" s="86" customFormat="1" ht="15.95" customHeight="1">
      <c r="B465" s="336">
        <v>3</v>
      </c>
      <c r="C465" s="476" t="s">
        <v>2279</v>
      </c>
      <c r="D465" s="504">
        <v>2017</v>
      </c>
      <c r="E465" s="324" t="s">
        <v>32</v>
      </c>
      <c r="F465" s="551">
        <v>2766</v>
      </c>
    </row>
    <row r="466" spans="2:6" s="86" customFormat="1" ht="15.95" customHeight="1">
      <c r="B466" s="336">
        <v>4</v>
      </c>
      <c r="C466" s="476" t="s">
        <v>2280</v>
      </c>
      <c r="D466" s="504">
        <v>2017</v>
      </c>
      <c r="E466" s="324" t="s">
        <v>32</v>
      </c>
      <c r="F466" s="551">
        <v>1099</v>
      </c>
    </row>
    <row r="467" spans="2:6" s="86" customFormat="1" ht="15.95" customHeight="1">
      <c r="B467" s="336">
        <v>5</v>
      </c>
      <c r="C467" s="476" t="s">
        <v>2281</v>
      </c>
      <c r="D467" s="504">
        <v>2016</v>
      </c>
      <c r="E467" s="324" t="s">
        <v>33</v>
      </c>
      <c r="F467" s="551">
        <v>1699</v>
      </c>
    </row>
    <row r="468" spans="2:6" s="86" customFormat="1" ht="15.95" customHeight="1">
      <c r="B468" s="336">
        <v>6</v>
      </c>
      <c r="C468" s="385" t="s">
        <v>2829</v>
      </c>
      <c r="D468" s="482">
        <v>2018</v>
      </c>
      <c r="E468" s="324" t="s">
        <v>33</v>
      </c>
      <c r="F468" s="546">
        <v>4000</v>
      </c>
    </row>
    <row r="469" spans="2:6" s="86" customFormat="1" ht="15.95" customHeight="1">
      <c r="B469" s="336">
        <v>7</v>
      </c>
      <c r="C469" s="385" t="s">
        <v>3534</v>
      </c>
      <c r="D469" s="384">
        <v>2019</v>
      </c>
      <c r="E469" s="324" t="s">
        <v>32</v>
      </c>
      <c r="F469" s="546">
        <v>2337</v>
      </c>
    </row>
    <row r="470" spans="2:6" s="86" customFormat="1" ht="15.95" customHeight="1">
      <c r="B470" s="1387" t="s">
        <v>931</v>
      </c>
      <c r="C470" s="1387"/>
      <c r="D470" s="1387"/>
      <c r="E470" s="1387"/>
      <c r="F470" s="547">
        <f>SUM(F463:F466,F469)</f>
        <v>15767</v>
      </c>
    </row>
    <row r="471" spans="2:6" s="86" customFormat="1" ht="15.95" customHeight="1">
      <c r="B471" s="1387" t="s">
        <v>932</v>
      </c>
      <c r="C471" s="1387"/>
      <c r="D471" s="1387"/>
      <c r="E471" s="1387"/>
      <c r="F471" s="547">
        <f>SUM(F467:F468)</f>
        <v>5699</v>
      </c>
    </row>
    <row r="472" spans="2:6" s="86" customFormat="1" ht="15.95" customHeight="1">
      <c r="B472" s="1389" t="s">
        <v>2283</v>
      </c>
      <c r="C472" s="1390"/>
      <c r="D472" s="1390"/>
      <c r="E472" s="1390"/>
      <c r="F472" s="1391"/>
    </row>
    <row r="473" spans="2:6" s="86" customFormat="1" ht="15.95" customHeight="1">
      <c r="B473" s="336">
        <v>1</v>
      </c>
      <c r="C473" s="476" t="s">
        <v>97</v>
      </c>
      <c r="D473" s="504">
        <v>2014</v>
      </c>
      <c r="E473" s="324" t="s">
        <v>32</v>
      </c>
      <c r="F473" s="477">
        <v>3050.01</v>
      </c>
    </row>
    <row r="474" spans="2:6" s="86" customFormat="1" ht="15.95" customHeight="1">
      <c r="B474" s="336">
        <v>2</v>
      </c>
      <c r="C474" s="476" t="s">
        <v>2287</v>
      </c>
      <c r="D474" s="504">
        <v>2014</v>
      </c>
      <c r="E474" s="324" t="s">
        <v>32</v>
      </c>
      <c r="F474" s="477">
        <v>2990.01</v>
      </c>
    </row>
    <row r="475" spans="2:6" s="86" customFormat="1" ht="15.95" customHeight="1">
      <c r="B475" s="336">
        <v>3</v>
      </c>
      <c r="C475" s="476" t="s">
        <v>2287</v>
      </c>
      <c r="D475" s="504">
        <v>2014</v>
      </c>
      <c r="E475" s="324" t="s">
        <v>32</v>
      </c>
      <c r="F475" s="477">
        <v>2990</v>
      </c>
    </row>
    <row r="476" spans="2:6" s="86" customFormat="1" ht="15.95" customHeight="1">
      <c r="B476" s="336">
        <v>4</v>
      </c>
      <c r="C476" s="476" t="s">
        <v>4995</v>
      </c>
      <c r="D476" s="504">
        <v>2014</v>
      </c>
      <c r="E476" s="324" t="s">
        <v>32</v>
      </c>
      <c r="F476" s="477">
        <v>461.25</v>
      </c>
    </row>
    <row r="477" spans="2:6" s="86" customFormat="1" ht="15.95" customHeight="1">
      <c r="B477" s="336">
        <v>5</v>
      </c>
      <c r="C477" s="476" t="s">
        <v>4996</v>
      </c>
      <c r="D477" s="504">
        <v>2014</v>
      </c>
      <c r="E477" s="324" t="s">
        <v>32</v>
      </c>
      <c r="F477" s="477">
        <v>461.25</v>
      </c>
    </row>
    <row r="478" spans="2:6" s="86" customFormat="1" ht="15.95" customHeight="1">
      <c r="B478" s="336">
        <v>6</v>
      </c>
      <c r="C478" s="476" t="s">
        <v>2288</v>
      </c>
      <c r="D478" s="504">
        <v>2015</v>
      </c>
      <c r="E478" s="324" t="s">
        <v>32</v>
      </c>
      <c r="F478" s="477">
        <v>2790.01</v>
      </c>
    </row>
    <row r="479" spans="2:6" s="86" customFormat="1" ht="15.95" customHeight="1">
      <c r="B479" s="336">
        <v>7</v>
      </c>
      <c r="C479" s="476" t="s">
        <v>2288</v>
      </c>
      <c r="D479" s="504">
        <v>2015</v>
      </c>
      <c r="E479" s="324" t="s">
        <v>32</v>
      </c>
      <c r="F479" s="477">
        <v>2790.01</v>
      </c>
    </row>
    <row r="480" spans="2:6" s="86" customFormat="1" ht="15.95" customHeight="1">
      <c r="B480" s="336">
        <v>8</v>
      </c>
      <c r="C480" s="476" t="s">
        <v>2288</v>
      </c>
      <c r="D480" s="504">
        <v>2015</v>
      </c>
      <c r="E480" s="324" t="s">
        <v>32</v>
      </c>
      <c r="F480" s="477">
        <v>2790.01</v>
      </c>
    </row>
    <row r="481" spans="2:6" s="86" customFormat="1" ht="15.95" customHeight="1">
      <c r="B481" s="336">
        <v>9</v>
      </c>
      <c r="C481" s="476" t="s">
        <v>2288</v>
      </c>
      <c r="D481" s="504">
        <v>2015</v>
      </c>
      <c r="E481" s="324" t="s">
        <v>32</v>
      </c>
      <c r="F481" s="477">
        <v>2790.01</v>
      </c>
    </row>
    <row r="482" spans="2:6" s="86" customFormat="1" ht="15.95" customHeight="1">
      <c r="B482" s="336">
        <v>10</v>
      </c>
      <c r="C482" s="476" t="s">
        <v>2288</v>
      </c>
      <c r="D482" s="504">
        <v>2015</v>
      </c>
      <c r="E482" s="324" t="s">
        <v>32</v>
      </c>
      <c r="F482" s="477">
        <v>2790.01</v>
      </c>
    </row>
    <row r="483" spans="2:6" s="86" customFormat="1" ht="15.95" customHeight="1">
      <c r="B483" s="336">
        <v>11</v>
      </c>
      <c r="C483" s="476" t="s">
        <v>4997</v>
      </c>
      <c r="D483" s="504">
        <v>2015</v>
      </c>
      <c r="E483" s="324" t="s">
        <v>32</v>
      </c>
      <c r="F483" s="478">
        <v>418.98</v>
      </c>
    </row>
    <row r="484" spans="2:6" s="86" customFormat="1" ht="15.95" customHeight="1">
      <c r="B484" s="336">
        <v>12</v>
      </c>
      <c r="C484" s="476" t="s">
        <v>4997</v>
      </c>
      <c r="D484" s="504">
        <v>2015</v>
      </c>
      <c r="E484" s="324" t="s">
        <v>32</v>
      </c>
      <c r="F484" s="478">
        <v>418.98</v>
      </c>
    </row>
    <row r="485" spans="2:6" s="86" customFormat="1" ht="15.95" customHeight="1">
      <c r="B485" s="336">
        <v>13</v>
      </c>
      <c r="C485" s="476" t="s">
        <v>4997</v>
      </c>
      <c r="D485" s="504">
        <v>2015</v>
      </c>
      <c r="E485" s="324" t="s">
        <v>32</v>
      </c>
      <c r="F485" s="478">
        <v>418.98</v>
      </c>
    </row>
    <row r="486" spans="2:6" s="86" customFormat="1" ht="15.95" customHeight="1">
      <c r="B486" s="336">
        <v>14</v>
      </c>
      <c r="C486" s="476" t="s">
        <v>4997</v>
      </c>
      <c r="D486" s="504">
        <v>2015</v>
      </c>
      <c r="E486" s="324" t="s">
        <v>32</v>
      </c>
      <c r="F486" s="478">
        <v>418.98</v>
      </c>
    </row>
    <row r="487" spans="2:6" s="86" customFormat="1" ht="15.95" customHeight="1">
      <c r="B487" s="336">
        <v>15</v>
      </c>
      <c r="C487" s="476" t="s">
        <v>2289</v>
      </c>
      <c r="D487" s="504">
        <v>2015</v>
      </c>
      <c r="E487" s="324" t="s">
        <v>32</v>
      </c>
      <c r="F487" s="477">
        <v>1038</v>
      </c>
    </row>
    <row r="488" spans="2:6" s="86" customFormat="1" ht="15.95" customHeight="1">
      <c r="B488" s="336">
        <v>16</v>
      </c>
      <c r="C488" s="476" t="s">
        <v>2290</v>
      </c>
      <c r="D488" s="504">
        <v>2015</v>
      </c>
      <c r="E488" s="324" t="s">
        <v>32</v>
      </c>
      <c r="F488" s="477">
        <v>2499</v>
      </c>
    </row>
    <row r="489" spans="2:6" s="86" customFormat="1" ht="15.95" customHeight="1">
      <c r="B489" s="336">
        <v>17</v>
      </c>
      <c r="C489" s="476" t="s">
        <v>2293</v>
      </c>
      <c r="D489" s="504">
        <v>2015</v>
      </c>
      <c r="E489" s="324" t="s">
        <v>32</v>
      </c>
      <c r="F489" s="477">
        <v>860</v>
      </c>
    </row>
    <row r="490" spans="2:6" s="86" customFormat="1" ht="15.95" customHeight="1">
      <c r="B490" s="336">
        <v>18</v>
      </c>
      <c r="C490" s="476" t="s">
        <v>4998</v>
      </c>
      <c r="D490" s="504">
        <v>2015</v>
      </c>
      <c r="E490" s="324" t="s">
        <v>32</v>
      </c>
      <c r="F490" s="478">
        <v>720.02</v>
      </c>
    </row>
    <row r="491" spans="2:6" s="86" customFormat="1" ht="15.95" customHeight="1">
      <c r="B491" s="336">
        <v>19</v>
      </c>
      <c r="C491" s="476" t="s">
        <v>2291</v>
      </c>
      <c r="D491" s="504">
        <v>2015</v>
      </c>
      <c r="E491" s="324" t="s">
        <v>32</v>
      </c>
      <c r="F491" s="477">
        <v>653.33000000000004</v>
      </c>
    </row>
    <row r="492" spans="2:6" s="86" customFormat="1" ht="15.95" customHeight="1">
      <c r="B492" s="336">
        <v>20</v>
      </c>
      <c r="C492" s="476" t="s">
        <v>2284</v>
      </c>
      <c r="D492" s="504">
        <v>2016</v>
      </c>
      <c r="E492" s="324" t="s">
        <v>32</v>
      </c>
      <c r="F492" s="477">
        <v>2405</v>
      </c>
    </row>
    <row r="493" spans="2:6" s="86" customFormat="1" ht="15.95" customHeight="1">
      <c r="B493" s="336">
        <v>21</v>
      </c>
      <c r="C493" s="476" t="s">
        <v>2284</v>
      </c>
      <c r="D493" s="504">
        <v>2016</v>
      </c>
      <c r="E493" s="324" t="s">
        <v>32</v>
      </c>
      <c r="F493" s="477">
        <v>2405</v>
      </c>
    </row>
    <row r="494" spans="2:6" s="86" customFormat="1" ht="15.95" customHeight="1">
      <c r="B494" s="336">
        <v>22</v>
      </c>
      <c r="C494" s="476" t="s">
        <v>2294</v>
      </c>
      <c r="D494" s="504">
        <v>2016</v>
      </c>
      <c r="E494" s="324" t="s">
        <v>32</v>
      </c>
      <c r="F494" s="477">
        <v>363</v>
      </c>
    </row>
    <row r="495" spans="2:6" s="86" customFormat="1" ht="15.95" customHeight="1">
      <c r="B495" s="336">
        <v>23</v>
      </c>
      <c r="C495" s="476" t="s">
        <v>2294</v>
      </c>
      <c r="D495" s="504">
        <v>2016</v>
      </c>
      <c r="E495" s="324" t="s">
        <v>32</v>
      </c>
      <c r="F495" s="477">
        <v>363</v>
      </c>
    </row>
    <row r="496" spans="2:6" s="86" customFormat="1" ht="15.95" customHeight="1">
      <c r="B496" s="336">
        <v>24</v>
      </c>
      <c r="C496" s="476" t="s">
        <v>2295</v>
      </c>
      <c r="D496" s="504">
        <v>2016</v>
      </c>
      <c r="E496" s="324" t="s">
        <v>32</v>
      </c>
      <c r="F496" s="477">
        <v>246</v>
      </c>
    </row>
    <row r="497" spans="2:6" s="86" customFormat="1" ht="15.95" customHeight="1">
      <c r="B497" s="336">
        <v>25</v>
      </c>
      <c r="C497" s="476" t="s">
        <v>2296</v>
      </c>
      <c r="D497" s="504">
        <v>2016</v>
      </c>
      <c r="E497" s="324" t="s">
        <v>32</v>
      </c>
      <c r="F497" s="477">
        <v>135.30000000000001</v>
      </c>
    </row>
    <row r="498" spans="2:6" s="86" customFormat="1" ht="15.95" customHeight="1">
      <c r="B498" s="336">
        <v>26</v>
      </c>
      <c r="C498" s="476" t="s">
        <v>2297</v>
      </c>
      <c r="D498" s="504">
        <v>2016</v>
      </c>
      <c r="E498" s="324" t="s">
        <v>32</v>
      </c>
      <c r="F498" s="477">
        <v>1899</v>
      </c>
    </row>
    <row r="499" spans="2:6" s="86" customFormat="1" ht="15.95" customHeight="1">
      <c r="B499" s="336">
        <v>27</v>
      </c>
      <c r="C499" s="476" t="s">
        <v>2284</v>
      </c>
      <c r="D499" s="504">
        <v>2016</v>
      </c>
      <c r="E499" s="324" t="s">
        <v>32</v>
      </c>
      <c r="F499" s="477">
        <v>2549</v>
      </c>
    </row>
    <row r="500" spans="2:6" s="86" customFormat="1" ht="15.95" customHeight="1">
      <c r="B500" s="336">
        <v>28</v>
      </c>
      <c r="C500" s="476" t="s">
        <v>2284</v>
      </c>
      <c r="D500" s="504">
        <v>2016</v>
      </c>
      <c r="E500" s="324" t="s">
        <v>32</v>
      </c>
      <c r="F500" s="477">
        <v>2549</v>
      </c>
    </row>
    <row r="501" spans="2:6" s="86" customFormat="1" ht="15.95" customHeight="1">
      <c r="B501" s="336">
        <v>29</v>
      </c>
      <c r="C501" s="476" t="s">
        <v>2284</v>
      </c>
      <c r="D501" s="504">
        <v>2016</v>
      </c>
      <c r="E501" s="324" t="s">
        <v>32</v>
      </c>
      <c r="F501" s="477">
        <v>2549</v>
      </c>
    </row>
    <row r="502" spans="2:6" s="86" customFormat="1" ht="15.95" customHeight="1">
      <c r="B502" s="336">
        <v>30</v>
      </c>
      <c r="C502" s="476" t="s">
        <v>2298</v>
      </c>
      <c r="D502" s="504">
        <v>2016</v>
      </c>
      <c r="E502" s="324" t="s">
        <v>32</v>
      </c>
      <c r="F502" s="477">
        <v>388</v>
      </c>
    </row>
    <row r="503" spans="2:6" s="86" customFormat="1" ht="15.95" customHeight="1">
      <c r="B503" s="336">
        <v>31</v>
      </c>
      <c r="C503" s="476" t="s">
        <v>2298</v>
      </c>
      <c r="D503" s="504">
        <v>2016</v>
      </c>
      <c r="E503" s="324" t="s">
        <v>32</v>
      </c>
      <c r="F503" s="477">
        <v>388</v>
      </c>
    </row>
    <row r="504" spans="2:6" s="86" customFormat="1" ht="15.95" customHeight="1">
      <c r="B504" s="336">
        <v>32</v>
      </c>
      <c r="C504" s="476" t="s">
        <v>2298</v>
      </c>
      <c r="D504" s="504">
        <v>2016</v>
      </c>
      <c r="E504" s="324" t="s">
        <v>32</v>
      </c>
      <c r="F504" s="477">
        <v>388</v>
      </c>
    </row>
    <row r="505" spans="2:6" s="86" customFormat="1" ht="15.95" customHeight="1">
      <c r="B505" s="336">
        <v>33</v>
      </c>
      <c r="C505" s="476" t="s">
        <v>2299</v>
      </c>
      <c r="D505" s="504">
        <v>2016</v>
      </c>
      <c r="E505" s="324" t="s">
        <v>32</v>
      </c>
      <c r="F505" s="477">
        <v>129.9</v>
      </c>
    </row>
    <row r="506" spans="2:6" s="86" customFormat="1" ht="15.95" customHeight="1">
      <c r="B506" s="336">
        <v>34</v>
      </c>
      <c r="C506" s="476" t="s">
        <v>2299</v>
      </c>
      <c r="D506" s="504">
        <v>2016</v>
      </c>
      <c r="E506" s="324" t="s">
        <v>32</v>
      </c>
      <c r="F506" s="477">
        <v>129.9</v>
      </c>
    </row>
    <row r="507" spans="2:6" s="86" customFormat="1" ht="15.95" customHeight="1">
      <c r="B507" s="336">
        <v>35</v>
      </c>
      <c r="C507" s="476" t="s">
        <v>2293</v>
      </c>
      <c r="D507" s="504">
        <v>2016</v>
      </c>
      <c r="E507" s="324" t="s">
        <v>32</v>
      </c>
      <c r="F507" s="477">
        <v>939</v>
      </c>
    </row>
    <row r="508" spans="2:6" s="86" customFormat="1" ht="15.95" customHeight="1">
      <c r="B508" s="336">
        <v>36</v>
      </c>
      <c r="C508" s="476" t="s">
        <v>2284</v>
      </c>
      <c r="D508" s="504">
        <v>2016</v>
      </c>
      <c r="E508" s="324" t="s">
        <v>32</v>
      </c>
      <c r="F508" s="477">
        <v>2749</v>
      </c>
    </row>
    <row r="509" spans="2:6" s="86" customFormat="1" ht="15.95" customHeight="1">
      <c r="B509" s="336">
        <v>37</v>
      </c>
      <c r="C509" s="476" t="s">
        <v>2284</v>
      </c>
      <c r="D509" s="504">
        <v>2016</v>
      </c>
      <c r="E509" s="324" t="s">
        <v>32</v>
      </c>
      <c r="F509" s="477">
        <v>2749</v>
      </c>
    </row>
    <row r="510" spans="2:6" s="86" customFormat="1" ht="15.95" customHeight="1">
      <c r="B510" s="336">
        <v>38</v>
      </c>
      <c r="C510" s="476" t="s">
        <v>2298</v>
      </c>
      <c r="D510" s="504">
        <v>2016</v>
      </c>
      <c r="E510" s="324" t="s">
        <v>32</v>
      </c>
      <c r="F510" s="477">
        <v>388</v>
      </c>
    </row>
    <row r="511" spans="2:6" s="86" customFormat="1" ht="15.95" customHeight="1">
      <c r="B511" s="336">
        <v>39</v>
      </c>
      <c r="C511" s="476" t="s">
        <v>2298</v>
      </c>
      <c r="D511" s="504">
        <v>2016</v>
      </c>
      <c r="E511" s="324" t="s">
        <v>32</v>
      </c>
      <c r="F511" s="477">
        <v>388</v>
      </c>
    </row>
    <row r="512" spans="2:6" s="86" customFormat="1" ht="15.95" customHeight="1">
      <c r="B512" s="336">
        <v>40</v>
      </c>
      <c r="C512" s="476" t="s">
        <v>2300</v>
      </c>
      <c r="D512" s="504">
        <v>2016</v>
      </c>
      <c r="E512" s="324" t="s">
        <v>32</v>
      </c>
      <c r="F512" s="477">
        <v>200</v>
      </c>
    </row>
    <row r="513" spans="2:6" s="86" customFormat="1" ht="15.95" customHeight="1">
      <c r="B513" s="336">
        <v>41</v>
      </c>
      <c r="C513" s="476" t="s">
        <v>98</v>
      </c>
      <c r="D513" s="504">
        <v>2017</v>
      </c>
      <c r="E513" s="324" t="s">
        <v>32</v>
      </c>
      <c r="F513" s="477">
        <v>861</v>
      </c>
    </row>
    <row r="514" spans="2:6" s="86" customFormat="1" ht="15.95" customHeight="1">
      <c r="B514" s="336">
        <v>42</v>
      </c>
      <c r="C514" s="476" t="s">
        <v>98</v>
      </c>
      <c r="D514" s="504">
        <v>2017</v>
      </c>
      <c r="E514" s="324" t="s">
        <v>32</v>
      </c>
      <c r="F514" s="477">
        <v>861</v>
      </c>
    </row>
    <row r="515" spans="2:6" s="86" customFormat="1" ht="15.95" customHeight="1">
      <c r="B515" s="336">
        <v>43</v>
      </c>
      <c r="C515" s="476" t="s">
        <v>2302</v>
      </c>
      <c r="D515" s="504">
        <v>2017</v>
      </c>
      <c r="E515" s="324" t="s">
        <v>32</v>
      </c>
      <c r="F515" s="477">
        <v>453.87</v>
      </c>
    </row>
    <row r="516" spans="2:6" s="86" customFormat="1" ht="15.95" customHeight="1">
      <c r="B516" s="336">
        <v>44</v>
      </c>
      <c r="C516" s="476" t="s">
        <v>2302</v>
      </c>
      <c r="D516" s="504">
        <v>2017</v>
      </c>
      <c r="E516" s="324" t="s">
        <v>32</v>
      </c>
      <c r="F516" s="477">
        <v>453.87</v>
      </c>
    </row>
    <row r="517" spans="2:6" s="86" customFormat="1" ht="15.95" customHeight="1">
      <c r="B517" s="336">
        <v>45</v>
      </c>
      <c r="C517" s="476" t="s">
        <v>2303</v>
      </c>
      <c r="D517" s="504">
        <v>2017</v>
      </c>
      <c r="E517" s="324" t="s">
        <v>32</v>
      </c>
      <c r="F517" s="477">
        <v>7576.8</v>
      </c>
    </row>
    <row r="518" spans="2:6" s="86" customFormat="1" ht="15.95" customHeight="1">
      <c r="B518" s="336">
        <v>46</v>
      </c>
      <c r="C518" s="476" t="s">
        <v>2304</v>
      </c>
      <c r="D518" s="504">
        <v>2017</v>
      </c>
      <c r="E518" s="324" t="s">
        <v>32</v>
      </c>
      <c r="F518" s="477">
        <v>1051.6500000000001</v>
      </c>
    </row>
    <row r="519" spans="2:6" s="86" customFormat="1" ht="15.95" customHeight="1">
      <c r="B519" s="336">
        <v>47</v>
      </c>
      <c r="C519" s="476" t="s">
        <v>2305</v>
      </c>
      <c r="D519" s="504">
        <v>2017</v>
      </c>
      <c r="E519" s="324" t="s">
        <v>33</v>
      </c>
      <c r="F519" s="477">
        <v>1852</v>
      </c>
    </row>
    <row r="520" spans="2:6" s="86" customFormat="1" ht="15.95" customHeight="1">
      <c r="B520" s="336">
        <v>48</v>
      </c>
      <c r="C520" s="508" t="s">
        <v>4999</v>
      </c>
      <c r="D520" s="504">
        <v>2017</v>
      </c>
      <c r="E520" s="324" t="s">
        <v>32</v>
      </c>
      <c r="F520" s="478">
        <v>631.20000000000005</v>
      </c>
    </row>
    <row r="521" spans="2:6" s="86" customFormat="1" ht="15.95" customHeight="1">
      <c r="B521" s="336">
        <v>49</v>
      </c>
      <c r="C521" s="509" t="s">
        <v>2301</v>
      </c>
      <c r="D521" s="496">
        <v>2017</v>
      </c>
      <c r="E521" s="324" t="s">
        <v>32</v>
      </c>
      <c r="F521" s="510">
        <v>259</v>
      </c>
    </row>
    <row r="522" spans="2:6" s="86" customFormat="1" ht="15.95" customHeight="1">
      <c r="B522" s="336">
        <v>50</v>
      </c>
      <c r="C522" s="263" t="s">
        <v>2478</v>
      </c>
      <c r="D522" s="265">
        <v>2017</v>
      </c>
      <c r="E522" s="181" t="s">
        <v>32</v>
      </c>
      <c r="F522" s="264">
        <v>787.2</v>
      </c>
    </row>
    <row r="523" spans="2:6" s="86" customFormat="1" ht="15.95" customHeight="1">
      <c r="B523" s="336">
        <v>51</v>
      </c>
      <c r="C523" s="263" t="s">
        <v>2478</v>
      </c>
      <c r="D523" s="265">
        <v>2017</v>
      </c>
      <c r="E523" s="181" t="s">
        <v>32</v>
      </c>
      <c r="F523" s="264">
        <v>787.2</v>
      </c>
    </row>
    <row r="524" spans="2:6" s="86" customFormat="1" ht="15.95" customHeight="1">
      <c r="B524" s="336">
        <v>52</v>
      </c>
      <c r="C524" s="263" t="s">
        <v>2479</v>
      </c>
      <c r="D524" s="265">
        <v>2017</v>
      </c>
      <c r="E524" s="181" t="s">
        <v>32</v>
      </c>
      <c r="F524" s="264">
        <v>3013.5</v>
      </c>
    </row>
    <row r="525" spans="2:6" s="86" customFormat="1" ht="15.95" customHeight="1">
      <c r="B525" s="336">
        <v>53</v>
      </c>
      <c r="C525" s="263" t="s">
        <v>168</v>
      </c>
      <c r="D525" s="265">
        <v>2017</v>
      </c>
      <c r="E525" s="181" t="s">
        <v>32</v>
      </c>
      <c r="F525" s="264">
        <v>510.45</v>
      </c>
    </row>
    <row r="526" spans="2:6" s="86" customFormat="1" ht="15.95" customHeight="1">
      <c r="B526" s="336">
        <v>54</v>
      </c>
      <c r="C526" s="263" t="s">
        <v>2353</v>
      </c>
      <c r="D526" s="265">
        <v>2017</v>
      </c>
      <c r="E526" s="181" t="s">
        <v>32</v>
      </c>
      <c r="F526" s="264">
        <v>276.77</v>
      </c>
    </row>
    <row r="527" spans="2:6" s="86" customFormat="1" ht="15.95" customHeight="1">
      <c r="B527" s="336">
        <v>55</v>
      </c>
      <c r="C527" s="263" t="s">
        <v>2480</v>
      </c>
      <c r="D527" s="265">
        <v>2017</v>
      </c>
      <c r="E527" s="181" t="s">
        <v>32</v>
      </c>
      <c r="F527" s="264">
        <v>698.99</v>
      </c>
    </row>
    <row r="528" spans="2:6" s="86" customFormat="1" ht="15.95" customHeight="1">
      <c r="B528" s="336">
        <v>56</v>
      </c>
      <c r="C528" s="263" t="s">
        <v>2481</v>
      </c>
      <c r="D528" s="265">
        <v>2017</v>
      </c>
      <c r="E528" s="181" t="s">
        <v>32</v>
      </c>
      <c r="F528" s="264">
        <v>699</v>
      </c>
    </row>
    <row r="529" spans="2:6" s="86" customFormat="1" ht="15.95" customHeight="1">
      <c r="B529" s="336">
        <v>57</v>
      </c>
      <c r="C529" s="263" t="s">
        <v>97</v>
      </c>
      <c r="D529" s="265">
        <v>2017</v>
      </c>
      <c r="E529" s="181" t="s">
        <v>32</v>
      </c>
      <c r="F529" s="264">
        <v>3001.2</v>
      </c>
    </row>
    <row r="530" spans="2:6" s="86" customFormat="1" ht="15.95" customHeight="1">
      <c r="B530" s="336">
        <v>58</v>
      </c>
      <c r="C530" s="263" t="s">
        <v>97</v>
      </c>
      <c r="D530" s="265">
        <v>2017</v>
      </c>
      <c r="E530" s="181" t="s">
        <v>32</v>
      </c>
      <c r="F530" s="264">
        <v>3001.2</v>
      </c>
    </row>
    <row r="531" spans="2:6" s="86" customFormat="1" ht="15.95" customHeight="1">
      <c r="B531" s="336">
        <v>59</v>
      </c>
      <c r="C531" s="263" t="s">
        <v>5000</v>
      </c>
      <c r="D531" s="265">
        <v>2017</v>
      </c>
      <c r="E531" s="181" t="s">
        <v>32</v>
      </c>
      <c r="F531" s="264">
        <v>228.78</v>
      </c>
    </row>
    <row r="532" spans="2:6" s="86" customFormat="1" ht="15.95" customHeight="1">
      <c r="B532" s="336">
        <v>60</v>
      </c>
      <c r="C532" s="263" t="s">
        <v>3537</v>
      </c>
      <c r="D532" s="265">
        <v>2018</v>
      </c>
      <c r="E532" s="181" t="s">
        <v>32</v>
      </c>
      <c r="F532" s="264">
        <v>329</v>
      </c>
    </row>
    <row r="533" spans="2:6" s="86" customFormat="1" ht="15.95" customHeight="1">
      <c r="B533" s="336">
        <v>61</v>
      </c>
      <c r="C533" s="263" t="s">
        <v>3037</v>
      </c>
      <c r="D533" s="265">
        <v>2018</v>
      </c>
      <c r="E533" s="181" t="s">
        <v>32</v>
      </c>
      <c r="F533" s="264">
        <v>350</v>
      </c>
    </row>
    <row r="534" spans="2:6" s="86" customFormat="1" ht="15.95" customHeight="1">
      <c r="B534" s="336">
        <v>62</v>
      </c>
      <c r="C534" s="263" t="s">
        <v>3538</v>
      </c>
      <c r="D534" s="265">
        <v>2018</v>
      </c>
      <c r="E534" s="181" t="s">
        <v>32</v>
      </c>
      <c r="F534" s="264">
        <v>1119</v>
      </c>
    </row>
    <row r="535" spans="2:6" s="86" customFormat="1" ht="15.95" customHeight="1">
      <c r="B535" s="336">
        <v>63</v>
      </c>
      <c r="C535" s="263" t="s">
        <v>3539</v>
      </c>
      <c r="D535" s="265">
        <v>2018</v>
      </c>
      <c r="E535" s="181" t="s">
        <v>32</v>
      </c>
      <c r="F535" s="264">
        <v>949</v>
      </c>
    </row>
    <row r="536" spans="2:6" s="86" customFormat="1" ht="15.95" customHeight="1">
      <c r="B536" s="336">
        <v>64</v>
      </c>
      <c r="C536" s="263" t="s">
        <v>2292</v>
      </c>
      <c r="D536" s="265">
        <v>2018</v>
      </c>
      <c r="E536" s="181" t="s">
        <v>32</v>
      </c>
      <c r="F536" s="264">
        <v>419</v>
      </c>
    </row>
    <row r="537" spans="2:6" s="86" customFormat="1" ht="15.95" customHeight="1">
      <c r="B537" s="336">
        <v>65</v>
      </c>
      <c r="C537" s="263" t="s">
        <v>2292</v>
      </c>
      <c r="D537" s="265">
        <v>2018</v>
      </c>
      <c r="E537" s="181" t="s">
        <v>32</v>
      </c>
      <c r="F537" s="264">
        <v>419</v>
      </c>
    </row>
    <row r="538" spans="2:6" s="86" customFormat="1" ht="15.95" customHeight="1">
      <c r="B538" s="336">
        <v>66</v>
      </c>
      <c r="C538" s="263" t="s">
        <v>3540</v>
      </c>
      <c r="D538" s="265">
        <v>2018</v>
      </c>
      <c r="E538" s="181" t="s">
        <v>32</v>
      </c>
      <c r="F538" s="264">
        <v>2599.08</v>
      </c>
    </row>
    <row r="539" spans="2:6" s="86" customFormat="1" ht="15.95" customHeight="1">
      <c r="B539" s="336">
        <v>67</v>
      </c>
      <c r="C539" s="263" t="s">
        <v>3541</v>
      </c>
      <c r="D539" s="265">
        <v>2018</v>
      </c>
      <c r="E539" s="181" t="s">
        <v>32</v>
      </c>
      <c r="F539" s="264">
        <v>1329</v>
      </c>
    </row>
    <row r="540" spans="2:6" s="86" customFormat="1" ht="15.95" customHeight="1">
      <c r="B540" s="336">
        <v>68</v>
      </c>
      <c r="C540" s="263" t="s">
        <v>3542</v>
      </c>
      <c r="D540" s="265">
        <v>2019</v>
      </c>
      <c r="E540" s="181" t="s">
        <v>33</v>
      </c>
      <c r="F540" s="264">
        <v>1648.2</v>
      </c>
    </row>
    <row r="541" spans="2:6" s="86" customFormat="1" ht="15.95" customHeight="1">
      <c r="B541" s="336">
        <v>69</v>
      </c>
      <c r="C541" s="263" t="s">
        <v>168</v>
      </c>
      <c r="D541" s="265">
        <v>2019</v>
      </c>
      <c r="E541" s="181" t="s">
        <v>32</v>
      </c>
      <c r="F541" s="264">
        <v>450</v>
      </c>
    </row>
    <row r="542" spans="2:6" s="86" customFormat="1" ht="15.95" customHeight="1">
      <c r="B542" s="336">
        <v>70</v>
      </c>
      <c r="C542" s="263" t="s">
        <v>619</v>
      </c>
      <c r="D542" s="265">
        <v>2019</v>
      </c>
      <c r="E542" s="181" t="s">
        <v>32</v>
      </c>
      <c r="F542" s="264">
        <v>219</v>
      </c>
    </row>
    <row r="543" spans="2:6" s="86" customFormat="1" ht="15.95" customHeight="1">
      <c r="B543" s="336">
        <v>71</v>
      </c>
      <c r="C543" s="263" t="s">
        <v>3543</v>
      </c>
      <c r="D543" s="265">
        <v>2019</v>
      </c>
      <c r="E543" s="181" t="s">
        <v>32</v>
      </c>
      <c r="F543" s="264">
        <v>1516.52</v>
      </c>
    </row>
    <row r="544" spans="2:6" s="86" customFormat="1" ht="15.95" customHeight="1">
      <c r="B544" s="336">
        <v>72</v>
      </c>
      <c r="C544" s="263" t="s">
        <v>3544</v>
      </c>
      <c r="D544" s="265">
        <v>2019</v>
      </c>
      <c r="E544" s="181" t="s">
        <v>32</v>
      </c>
      <c r="F544" s="264">
        <v>899.01</v>
      </c>
    </row>
    <row r="545" spans="2:6" s="86" customFormat="1" ht="15.95" customHeight="1">
      <c r="B545" s="336">
        <v>73</v>
      </c>
      <c r="C545" s="263" t="s">
        <v>3544</v>
      </c>
      <c r="D545" s="265">
        <v>2019</v>
      </c>
      <c r="E545" s="181" t="s">
        <v>32</v>
      </c>
      <c r="F545" s="264">
        <v>1099.01</v>
      </c>
    </row>
    <row r="546" spans="2:6" s="86" customFormat="1" ht="15.95" customHeight="1">
      <c r="B546" s="336">
        <v>74</v>
      </c>
      <c r="C546" s="263" t="s">
        <v>3542</v>
      </c>
      <c r="D546" s="265">
        <v>2019</v>
      </c>
      <c r="E546" s="181" t="s">
        <v>33</v>
      </c>
      <c r="F546" s="264">
        <v>1648.2</v>
      </c>
    </row>
    <row r="547" spans="2:6" s="86" customFormat="1" ht="15.95" customHeight="1">
      <c r="B547" s="336">
        <v>75</v>
      </c>
      <c r="C547" s="263" t="s">
        <v>3545</v>
      </c>
      <c r="D547" s="265">
        <v>2019</v>
      </c>
      <c r="E547" s="181" t="s">
        <v>32</v>
      </c>
      <c r="F547" s="264">
        <v>1099.01</v>
      </c>
    </row>
    <row r="548" spans="2:6" s="86" customFormat="1" ht="15.95" customHeight="1">
      <c r="B548" s="336">
        <v>76</v>
      </c>
      <c r="C548" s="263" t="s">
        <v>1903</v>
      </c>
      <c r="D548" s="265">
        <v>2019</v>
      </c>
      <c r="E548" s="181" t="s">
        <v>32</v>
      </c>
      <c r="F548" s="264">
        <v>259</v>
      </c>
    </row>
    <row r="549" spans="2:6" s="86" customFormat="1" ht="15.95" customHeight="1">
      <c r="B549" s="336">
        <v>77</v>
      </c>
      <c r="C549" s="263" t="s">
        <v>3545</v>
      </c>
      <c r="D549" s="265">
        <v>2019</v>
      </c>
      <c r="E549" s="181" t="s">
        <v>32</v>
      </c>
      <c r="F549" s="264">
        <v>1099.01</v>
      </c>
    </row>
    <row r="550" spans="2:6" s="86" customFormat="1" ht="15.95" customHeight="1">
      <c r="B550" s="336">
        <v>78</v>
      </c>
      <c r="C550" s="263" t="s">
        <v>3544</v>
      </c>
      <c r="D550" s="265">
        <v>2019</v>
      </c>
      <c r="E550" s="181" t="s">
        <v>32</v>
      </c>
      <c r="F550" s="264">
        <v>1299</v>
      </c>
    </row>
    <row r="551" spans="2:6" s="86" customFormat="1" ht="15.95" customHeight="1">
      <c r="B551" s="336">
        <v>79</v>
      </c>
      <c r="C551" s="263" t="s">
        <v>3544</v>
      </c>
      <c r="D551" s="265">
        <v>2019</v>
      </c>
      <c r="E551" s="181" t="s">
        <v>32</v>
      </c>
      <c r="F551" s="264">
        <v>1299.01</v>
      </c>
    </row>
    <row r="552" spans="2:6" s="86" customFormat="1" ht="15.95" customHeight="1">
      <c r="B552" s="336">
        <v>80</v>
      </c>
      <c r="C552" s="263" t="s">
        <v>3546</v>
      </c>
      <c r="D552" s="265">
        <v>2019</v>
      </c>
      <c r="E552" s="181" t="s">
        <v>33</v>
      </c>
      <c r="F552" s="264">
        <v>698</v>
      </c>
    </row>
    <row r="553" spans="2:6" s="86" customFormat="1" ht="15.95" customHeight="1">
      <c r="B553" s="336">
        <v>81</v>
      </c>
      <c r="C553" s="263" t="s">
        <v>3543</v>
      </c>
      <c r="D553" s="265">
        <v>2019</v>
      </c>
      <c r="E553" s="181" t="s">
        <v>32</v>
      </c>
      <c r="F553" s="264">
        <v>1516.52</v>
      </c>
    </row>
    <row r="554" spans="2:6" s="86" customFormat="1" ht="15.95" customHeight="1">
      <c r="B554" s="336">
        <v>82</v>
      </c>
      <c r="C554" s="263" t="s">
        <v>1903</v>
      </c>
      <c r="D554" s="265">
        <v>2019</v>
      </c>
      <c r="E554" s="181" t="s">
        <v>32</v>
      </c>
      <c r="F554" s="264">
        <v>259</v>
      </c>
    </row>
    <row r="555" spans="2:6" s="86" customFormat="1" ht="15.95" customHeight="1">
      <c r="B555" s="336">
        <v>83</v>
      </c>
      <c r="C555" s="476" t="s">
        <v>2285</v>
      </c>
      <c r="D555" s="504">
        <v>2019</v>
      </c>
      <c r="E555" s="324" t="s">
        <v>32</v>
      </c>
      <c r="F555" s="478" t="s">
        <v>5001</v>
      </c>
    </row>
    <row r="556" spans="2:6" s="86" customFormat="1" ht="15.95" customHeight="1">
      <c r="B556" s="336">
        <v>84</v>
      </c>
      <c r="C556" s="476" t="s">
        <v>98</v>
      </c>
      <c r="D556" s="504">
        <v>2019</v>
      </c>
      <c r="E556" s="324" t="s">
        <v>32</v>
      </c>
      <c r="F556" s="477" t="s">
        <v>5002</v>
      </c>
    </row>
    <row r="557" spans="2:6" s="86" customFormat="1" ht="15.95" customHeight="1">
      <c r="B557" s="336">
        <v>85</v>
      </c>
      <c r="C557" s="476" t="s">
        <v>654</v>
      </c>
      <c r="D557" s="504">
        <v>2019</v>
      </c>
      <c r="E557" s="324" t="s">
        <v>32</v>
      </c>
      <c r="F557" s="477" t="s">
        <v>5003</v>
      </c>
    </row>
    <row r="558" spans="2:6" s="86" customFormat="1" ht="15.95" customHeight="1">
      <c r="B558" s="336">
        <v>86</v>
      </c>
      <c r="C558" s="476" t="s">
        <v>5004</v>
      </c>
      <c r="D558" s="504">
        <v>2020</v>
      </c>
      <c r="E558" s="324" t="s">
        <v>32</v>
      </c>
      <c r="F558" s="477" t="s">
        <v>5005</v>
      </c>
    </row>
    <row r="559" spans="2:6" s="86" customFormat="1" ht="15.95" customHeight="1">
      <c r="B559" s="336">
        <v>87</v>
      </c>
      <c r="C559" s="476" t="s">
        <v>2284</v>
      </c>
      <c r="D559" s="504">
        <v>2020</v>
      </c>
      <c r="E559" s="324" t="s">
        <v>32</v>
      </c>
      <c r="F559" s="477" t="s">
        <v>5006</v>
      </c>
    </row>
    <row r="560" spans="2:6" s="86" customFormat="1" ht="15.95" customHeight="1">
      <c r="B560" s="336">
        <v>88</v>
      </c>
      <c r="C560" s="476" t="s">
        <v>779</v>
      </c>
      <c r="D560" s="504">
        <v>2020</v>
      </c>
      <c r="E560" s="324" t="s">
        <v>32</v>
      </c>
      <c r="F560" s="477" t="s">
        <v>5007</v>
      </c>
    </row>
    <row r="561" spans="2:6" s="86" customFormat="1" ht="15.95" customHeight="1">
      <c r="B561" s="336">
        <v>89</v>
      </c>
      <c r="C561" s="508" t="s">
        <v>5008</v>
      </c>
      <c r="D561" s="504">
        <v>2020</v>
      </c>
      <c r="E561" s="324" t="s">
        <v>33</v>
      </c>
      <c r="F561" s="478" t="s">
        <v>5009</v>
      </c>
    </row>
    <row r="562" spans="2:6" s="86" customFormat="1" ht="15.95" customHeight="1">
      <c r="B562" s="336">
        <v>90</v>
      </c>
      <c r="C562" s="509" t="s">
        <v>5010</v>
      </c>
      <c r="D562" s="496">
        <v>2020</v>
      </c>
      <c r="E562" s="324" t="s">
        <v>33</v>
      </c>
      <c r="F562" s="510" t="s">
        <v>5011</v>
      </c>
    </row>
    <row r="563" spans="2:6" s="86" customFormat="1" ht="15.95" customHeight="1">
      <c r="B563" s="336">
        <v>91</v>
      </c>
      <c r="C563" s="263" t="s">
        <v>126</v>
      </c>
      <c r="D563" s="265">
        <v>2020</v>
      </c>
      <c r="E563" s="181" t="s">
        <v>33</v>
      </c>
      <c r="F563" s="264" t="s">
        <v>5012</v>
      </c>
    </row>
    <row r="564" spans="2:6" s="86" customFormat="1" ht="15.95" customHeight="1">
      <c r="B564" s="336">
        <v>92</v>
      </c>
      <c r="C564" s="263" t="s">
        <v>5013</v>
      </c>
      <c r="D564" s="265">
        <v>2020</v>
      </c>
      <c r="E564" s="181" t="s">
        <v>33</v>
      </c>
      <c r="F564" s="264" t="s">
        <v>5014</v>
      </c>
    </row>
    <row r="565" spans="2:6" s="86" customFormat="1" ht="15.95" customHeight="1">
      <c r="B565" s="336">
        <v>93</v>
      </c>
      <c r="C565" s="263" t="s">
        <v>126</v>
      </c>
      <c r="D565" s="265">
        <v>2020</v>
      </c>
      <c r="E565" s="181" t="s">
        <v>33</v>
      </c>
      <c r="F565" s="264" t="s">
        <v>5015</v>
      </c>
    </row>
    <row r="566" spans="2:6" s="86" customFormat="1" ht="15.95" customHeight="1">
      <c r="B566" s="336">
        <v>94</v>
      </c>
      <c r="C566" s="263" t="s">
        <v>5016</v>
      </c>
      <c r="D566" s="265">
        <v>2020</v>
      </c>
      <c r="E566" s="181" t="s">
        <v>33</v>
      </c>
      <c r="F566" s="264" t="s">
        <v>5017</v>
      </c>
    </row>
    <row r="567" spans="2:6" s="86" customFormat="1" ht="15.95" customHeight="1">
      <c r="B567" s="336">
        <v>95</v>
      </c>
      <c r="C567" s="263" t="s">
        <v>5018</v>
      </c>
      <c r="D567" s="265">
        <v>2020</v>
      </c>
      <c r="E567" s="181" t="s">
        <v>32</v>
      </c>
      <c r="F567" s="264" t="s">
        <v>5019</v>
      </c>
    </row>
    <row r="568" spans="2:6" s="86" customFormat="1" ht="15.95" customHeight="1">
      <c r="B568" s="336">
        <v>96</v>
      </c>
      <c r="C568" s="263" t="s">
        <v>5020</v>
      </c>
      <c r="D568" s="265">
        <v>2021</v>
      </c>
      <c r="E568" s="324" t="s">
        <v>32</v>
      </c>
      <c r="F568" s="264" t="s">
        <v>5021</v>
      </c>
    </row>
    <row r="569" spans="2:6" s="86" customFormat="1" ht="15.95" customHeight="1">
      <c r="B569" s="1387" t="s">
        <v>931</v>
      </c>
      <c r="C569" s="1387"/>
      <c r="D569" s="1387"/>
      <c r="E569" s="1387"/>
      <c r="F569" s="547">
        <f>SUM(F473:F518,F520:F539,F541:F545,F547:F551,F553:F560,F567:F568)</f>
        <v>99328.79</v>
      </c>
    </row>
    <row r="570" spans="2:6" s="86" customFormat="1" ht="15.95" customHeight="1">
      <c r="B570" s="1387" t="s">
        <v>932</v>
      </c>
      <c r="C570" s="1387"/>
      <c r="D570" s="1387"/>
      <c r="E570" s="1387"/>
      <c r="F570" s="547">
        <f>SUM(F519,F540,F546,F552,F561:F566)</f>
        <v>5846.4</v>
      </c>
    </row>
    <row r="571" spans="2:6" s="86" customFormat="1" ht="15.95" customHeight="1">
      <c r="B571" s="1388" t="s">
        <v>390</v>
      </c>
      <c r="C571" s="1388"/>
      <c r="D571" s="1388"/>
      <c r="E571" s="1388"/>
      <c r="F571" s="1388"/>
    </row>
    <row r="572" spans="2:6" s="86" customFormat="1" ht="15.95" customHeight="1">
      <c r="B572" s="336">
        <v>1</v>
      </c>
      <c r="C572" s="511" t="s">
        <v>5079</v>
      </c>
      <c r="D572" s="504" t="s">
        <v>5080</v>
      </c>
      <c r="E572" s="324" t="s">
        <v>33</v>
      </c>
      <c r="F572" s="892">
        <v>47300</v>
      </c>
    </row>
    <row r="573" spans="2:6" s="86" customFormat="1" ht="15.95" customHeight="1">
      <c r="B573" s="336">
        <v>2</v>
      </c>
      <c r="C573" s="511" t="s">
        <v>5081</v>
      </c>
      <c r="D573" s="504">
        <v>2019</v>
      </c>
      <c r="E573" s="181" t="s">
        <v>32</v>
      </c>
      <c r="F573" s="892">
        <v>53025</v>
      </c>
    </row>
    <row r="574" spans="2:6" s="86" customFormat="1" ht="15.95" customHeight="1">
      <c r="B574" s="336">
        <v>3</v>
      </c>
      <c r="C574" s="511" t="s">
        <v>5082</v>
      </c>
      <c r="D574" s="504" t="s">
        <v>4734</v>
      </c>
      <c r="E574" s="181" t="s">
        <v>32</v>
      </c>
      <c r="F574" s="892">
        <v>36917</v>
      </c>
    </row>
    <row r="575" spans="2:6" s="86" customFormat="1" ht="15.95" customHeight="1">
      <c r="B575" s="336">
        <v>4</v>
      </c>
      <c r="C575" s="511" t="s">
        <v>5083</v>
      </c>
      <c r="D575" s="504" t="s">
        <v>4734</v>
      </c>
      <c r="E575" s="181" t="s">
        <v>32</v>
      </c>
      <c r="F575" s="892">
        <v>20274.55</v>
      </c>
    </row>
    <row r="576" spans="2:6" s="86" customFormat="1" ht="15.95" customHeight="1">
      <c r="B576" s="336">
        <v>5</v>
      </c>
      <c r="C576" s="511" t="s">
        <v>5084</v>
      </c>
      <c r="D576" s="512">
        <v>2018</v>
      </c>
      <c r="E576" s="324" t="s">
        <v>33</v>
      </c>
      <c r="F576" s="1092"/>
    </row>
    <row r="577" spans="2:6" s="86" customFormat="1" ht="15.95" customHeight="1">
      <c r="B577" s="336">
        <v>6</v>
      </c>
      <c r="C577" s="511" t="s">
        <v>5086</v>
      </c>
      <c r="D577" s="512">
        <v>2012</v>
      </c>
      <c r="E577" s="324" t="s">
        <v>33</v>
      </c>
      <c r="F577" s="892">
        <v>1153</v>
      </c>
    </row>
    <row r="578" spans="2:6" s="86" customFormat="1" ht="15.95" customHeight="1">
      <c r="B578" s="336">
        <v>7</v>
      </c>
      <c r="C578" s="511" t="s">
        <v>5087</v>
      </c>
      <c r="D578" s="512">
        <v>2012</v>
      </c>
      <c r="E578" s="324" t="s">
        <v>33</v>
      </c>
      <c r="F578" s="892">
        <v>1822</v>
      </c>
    </row>
    <row r="579" spans="2:6" s="86" customFormat="1" ht="15.95" customHeight="1">
      <c r="B579" s="336">
        <v>8</v>
      </c>
      <c r="C579" s="511" t="s">
        <v>514</v>
      </c>
      <c r="D579" s="512">
        <v>2012</v>
      </c>
      <c r="E579" s="324" t="s">
        <v>33</v>
      </c>
      <c r="F579" s="892">
        <v>480</v>
      </c>
    </row>
    <row r="580" spans="2:6" s="86" customFormat="1" ht="15.95" customHeight="1">
      <c r="B580" s="336">
        <v>9</v>
      </c>
      <c r="C580" s="385" t="s">
        <v>382</v>
      </c>
      <c r="D580" s="323">
        <v>2012</v>
      </c>
      <c r="E580" s="181" t="s">
        <v>32</v>
      </c>
      <c r="F580" s="697">
        <v>2999.08</v>
      </c>
    </row>
    <row r="581" spans="2:6" s="86" customFormat="1" ht="15.95" customHeight="1">
      <c r="B581" s="336">
        <v>10</v>
      </c>
      <c r="C581" s="1091" t="s">
        <v>3547</v>
      </c>
      <c r="D581" s="504" t="s">
        <v>5090</v>
      </c>
      <c r="E581" s="181" t="s">
        <v>32</v>
      </c>
      <c r="F581" s="892">
        <v>18205</v>
      </c>
    </row>
    <row r="582" spans="2:6" s="86" customFormat="1" ht="15.95" customHeight="1">
      <c r="B582" s="1387" t="s">
        <v>931</v>
      </c>
      <c r="C582" s="1387"/>
      <c r="D582" s="1387"/>
      <c r="E582" s="1387"/>
      <c r="F582" s="547">
        <f>SUM(F573:F575,F580:F581)</f>
        <v>131420.63</v>
      </c>
    </row>
    <row r="583" spans="2:6" s="86" customFormat="1" ht="15.95" customHeight="1">
      <c r="B583" s="1387" t="s">
        <v>932</v>
      </c>
      <c r="C583" s="1387"/>
      <c r="D583" s="1387"/>
      <c r="E583" s="1387"/>
      <c r="F583" s="547">
        <f>SUM(F572,F576:F579)</f>
        <v>50755</v>
      </c>
    </row>
    <row r="584" spans="2:6" s="86" customFormat="1" ht="15.95" customHeight="1">
      <c r="B584" s="1388" t="s">
        <v>418</v>
      </c>
      <c r="C584" s="1388"/>
      <c r="D584" s="1388"/>
      <c r="E584" s="1388"/>
      <c r="F584" s="1388"/>
    </row>
    <row r="585" spans="2:6" s="86" customFormat="1" ht="15.95" customHeight="1">
      <c r="B585" s="336">
        <v>1</v>
      </c>
      <c r="C585" s="291" t="s">
        <v>2371</v>
      </c>
      <c r="D585" s="181">
        <v>2016</v>
      </c>
      <c r="E585" s="181" t="s">
        <v>32</v>
      </c>
      <c r="F585" s="794">
        <v>3639.82</v>
      </c>
    </row>
    <row r="586" spans="2:6" s="86" customFormat="1" ht="15.95" customHeight="1">
      <c r="B586" s="336">
        <v>2</v>
      </c>
      <c r="C586" s="291" t="s">
        <v>2372</v>
      </c>
      <c r="D586" s="181">
        <v>2016</v>
      </c>
      <c r="E586" s="181" t="s">
        <v>32</v>
      </c>
      <c r="F586" s="794">
        <v>4800</v>
      </c>
    </row>
    <row r="587" spans="2:6" s="86" customFormat="1" ht="15.95" customHeight="1">
      <c r="B587" s="217">
        <v>3</v>
      </c>
      <c r="C587" s="489" t="s">
        <v>2373</v>
      </c>
      <c r="D587" s="494">
        <v>2016</v>
      </c>
      <c r="E587" s="181" t="s">
        <v>32</v>
      </c>
      <c r="F587" s="795">
        <v>3500</v>
      </c>
    </row>
    <row r="588" spans="2:6" s="86" customFormat="1" ht="15.95" customHeight="1">
      <c r="B588" s="217">
        <v>4</v>
      </c>
      <c r="C588" s="489" t="s">
        <v>2374</v>
      </c>
      <c r="D588" s="494">
        <v>2016</v>
      </c>
      <c r="E588" s="181" t="s">
        <v>32</v>
      </c>
      <c r="F588" s="490">
        <v>2729.09</v>
      </c>
    </row>
    <row r="589" spans="2:6" s="86" customFormat="1" ht="15.95" customHeight="1">
      <c r="B589" s="217">
        <v>5</v>
      </c>
      <c r="C589" s="489" t="s">
        <v>2794</v>
      </c>
      <c r="D589" s="494">
        <v>2017</v>
      </c>
      <c r="E589" s="181" t="s">
        <v>32</v>
      </c>
      <c r="F589" s="490">
        <v>15800</v>
      </c>
    </row>
    <row r="590" spans="2:6" s="86" customFormat="1" ht="15.95" customHeight="1">
      <c r="B590" s="217">
        <v>6</v>
      </c>
      <c r="C590" s="489" t="s">
        <v>2794</v>
      </c>
      <c r="D590" s="494">
        <v>2017</v>
      </c>
      <c r="E590" s="181" t="s">
        <v>32</v>
      </c>
      <c r="F590" s="490">
        <v>13400</v>
      </c>
    </row>
    <row r="591" spans="2:6" s="86" customFormat="1" ht="15.95" customHeight="1">
      <c r="B591" s="217">
        <v>7</v>
      </c>
      <c r="C591" s="263" t="s">
        <v>3548</v>
      </c>
      <c r="D591" s="265">
        <v>2018</v>
      </c>
      <c r="E591" s="181" t="s">
        <v>32</v>
      </c>
      <c r="F591" s="264">
        <v>46650</v>
      </c>
    </row>
    <row r="592" spans="2:6" s="86" customFormat="1" ht="15.95" customHeight="1">
      <c r="B592" s="336">
        <v>8</v>
      </c>
      <c r="C592" s="263" t="s">
        <v>3549</v>
      </c>
      <c r="D592" s="265">
        <v>2018</v>
      </c>
      <c r="E592" s="181" t="s">
        <v>32</v>
      </c>
      <c r="F592" s="264">
        <v>11718</v>
      </c>
    </row>
    <row r="593" spans="2:6" s="86" customFormat="1" ht="15.95" customHeight="1">
      <c r="B593" s="336">
        <v>9</v>
      </c>
      <c r="C593" s="263" t="s">
        <v>3550</v>
      </c>
      <c r="D593" s="265">
        <v>2018</v>
      </c>
      <c r="E593" s="181" t="s">
        <v>32</v>
      </c>
      <c r="F593" s="264">
        <v>4099.68</v>
      </c>
    </row>
    <row r="594" spans="2:6" s="86" customFormat="1" ht="15.95" customHeight="1">
      <c r="B594" s="336">
        <v>10</v>
      </c>
      <c r="C594" s="263" t="s">
        <v>3551</v>
      </c>
      <c r="D594" s="265">
        <v>2018</v>
      </c>
      <c r="E594" s="181" t="s">
        <v>32</v>
      </c>
      <c r="F594" s="264">
        <v>2352</v>
      </c>
    </row>
    <row r="595" spans="2:6" s="86" customFormat="1" ht="15.95" customHeight="1">
      <c r="B595" s="336">
        <v>11</v>
      </c>
      <c r="C595" s="263" t="s">
        <v>3552</v>
      </c>
      <c r="D595" s="265">
        <v>2018</v>
      </c>
      <c r="E595" s="181" t="s">
        <v>32</v>
      </c>
      <c r="F595" s="264">
        <v>1576.8</v>
      </c>
    </row>
    <row r="596" spans="2:6" s="86" customFormat="1" ht="15.95" customHeight="1">
      <c r="B596" s="336">
        <v>12</v>
      </c>
      <c r="C596" s="263" t="s">
        <v>3553</v>
      </c>
      <c r="D596" s="265">
        <v>2018</v>
      </c>
      <c r="E596" s="181" t="s">
        <v>32</v>
      </c>
      <c r="F596" s="264">
        <v>1261.44</v>
      </c>
    </row>
    <row r="597" spans="2:6" s="86" customFormat="1" ht="15.95" customHeight="1">
      <c r="B597" s="336">
        <v>13</v>
      </c>
      <c r="C597" s="263" t="s">
        <v>3554</v>
      </c>
      <c r="D597" s="265">
        <v>2018</v>
      </c>
      <c r="E597" s="181" t="s">
        <v>32</v>
      </c>
      <c r="F597" s="264">
        <v>2000</v>
      </c>
    </row>
    <row r="598" spans="2:6" s="86" customFormat="1" ht="15.95" customHeight="1">
      <c r="B598" s="336">
        <v>14</v>
      </c>
      <c r="C598" s="263" t="s">
        <v>3555</v>
      </c>
      <c r="D598" s="265">
        <v>2018</v>
      </c>
      <c r="E598" s="181" t="s">
        <v>32</v>
      </c>
      <c r="F598" s="264">
        <v>450</v>
      </c>
    </row>
    <row r="599" spans="2:6" s="86" customFormat="1" ht="15.95" customHeight="1">
      <c r="B599" s="336">
        <v>15</v>
      </c>
      <c r="C599" s="263" t="s">
        <v>3556</v>
      </c>
      <c r="D599" s="265">
        <v>2018</v>
      </c>
      <c r="E599" s="181" t="s">
        <v>32</v>
      </c>
      <c r="F599" s="264">
        <v>4920</v>
      </c>
    </row>
    <row r="600" spans="2:6" s="86" customFormat="1" ht="15.95" customHeight="1">
      <c r="B600" s="336">
        <v>16</v>
      </c>
      <c r="C600" s="263" t="s">
        <v>3557</v>
      </c>
      <c r="D600" s="265">
        <v>2018</v>
      </c>
      <c r="E600" s="181" t="s">
        <v>32</v>
      </c>
      <c r="F600" s="264">
        <v>3567</v>
      </c>
    </row>
    <row r="601" spans="2:6" s="86" customFormat="1" ht="15.95" customHeight="1">
      <c r="B601" s="336">
        <v>17</v>
      </c>
      <c r="C601" s="263" t="s">
        <v>3558</v>
      </c>
      <c r="D601" s="265">
        <v>2018</v>
      </c>
      <c r="E601" s="181" t="s">
        <v>32</v>
      </c>
      <c r="F601" s="264">
        <v>863.46</v>
      </c>
    </row>
    <row r="602" spans="2:6" s="86" customFormat="1" ht="15.95" customHeight="1">
      <c r="B602" s="336">
        <v>18</v>
      </c>
      <c r="C602" s="263" t="s">
        <v>3559</v>
      </c>
      <c r="D602" s="265">
        <v>2018</v>
      </c>
      <c r="E602" s="181" t="s">
        <v>32</v>
      </c>
      <c r="F602" s="264">
        <v>8181.96</v>
      </c>
    </row>
    <row r="603" spans="2:6" s="86" customFormat="1" ht="15.95" customHeight="1">
      <c r="B603" s="336">
        <v>19</v>
      </c>
      <c r="C603" s="263" t="s">
        <v>3560</v>
      </c>
      <c r="D603" s="265">
        <v>2018</v>
      </c>
      <c r="E603" s="181" t="s">
        <v>32</v>
      </c>
      <c r="F603" s="264">
        <v>3852.36</v>
      </c>
    </row>
    <row r="604" spans="2:6" s="86" customFormat="1" ht="15.95" customHeight="1">
      <c r="B604" s="336">
        <v>20</v>
      </c>
      <c r="C604" s="263" t="s">
        <v>3561</v>
      </c>
      <c r="D604" s="265">
        <v>2018</v>
      </c>
      <c r="E604" s="181" t="s">
        <v>32</v>
      </c>
      <c r="F604" s="264">
        <v>1859.76</v>
      </c>
    </row>
    <row r="605" spans="2:6" s="86" customFormat="1" ht="15.95" customHeight="1">
      <c r="B605" s="336">
        <v>21</v>
      </c>
      <c r="C605" s="263" t="s">
        <v>4718</v>
      </c>
      <c r="D605" s="265">
        <v>2020</v>
      </c>
      <c r="E605" s="181" t="s">
        <v>32</v>
      </c>
      <c r="F605" s="264">
        <v>1091.26</v>
      </c>
    </row>
    <row r="606" spans="2:6" s="86" customFormat="1" ht="15.95" customHeight="1">
      <c r="B606" s="336">
        <v>22</v>
      </c>
      <c r="C606" s="263" t="s">
        <v>3562</v>
      </c>
      <c r="D606" s="265">
        <v>2018</v>
      </c>
      <c r="E606" s="181" t="s">
        <v>33</v>
      </c>
      <c r="F606" s="264">
        <v>7608.06</v>
      </c>
    </row>
    <row r="607" spans="2:6" s="86" customFormat="1" ht="15.95" customHeight="1">
      <c r="B607" s="336">
        <v>23</v>
      </c>
      <c r="C607" s="263" t="s">
        <v>2375</v>
      </c>
      <c r="D607" s="265">
        <v>2016</v>
      </c>
      <c r="E607" s="181" t="s">
        <v>33</v>
      </c>
      <c r="F607" s="264">
        <v>26280</v>
      </c>
    </row>
    <row r="608" spans="2:6" s="86" customFormat="1" ht="15.95" customHeight="1">
      <c r="B608" s="336">
        <v>24</v>
      </c>
      <c r="C608" s="263" t="s">
        <v>2376</v>
      </c>
      <c r="D608" s="265">
        <v>2016</v>
      </c>
      <c r="E608" s="181" t="s">
        <v>33</v>
      </c>
      <c r="F608" s="264">
        <v>1199</v>
      </c>
    </row>
    <row r="609" spans="2:6" s="86" customFormat="1" ht="15.95" customHeight="1">
      <c r="B609" s="336">
        <v>25</v>
      </c>
      <c r="C609" s="263" t="s">
        <v>2795</v>
      </c>
      <c r="D609" s="265">
        <v>2017</v>
      </c>
      <c r="E609" s="181" t="s">
        <v>33</v>
      </c>
      <c r="F609" s="264">
        <v>9000</v>
      </c>
    </row>
    <row r="610" spans="2:6" s="86" customFormat="1" ht="15.95" customHeight="1">
      <c r="B610" s="336">
        <v>26</v>
      </c>
      <c r="C610" s="263" t="s">
        <v>3563</v>
      </c>
      <c r="D610" s="265">
        <v>2018</v>
      </c>
      <c r="E610" s="181" t="s">
        <v>33</v>
      </c>
      <c r="F610" s="264">
        <v>11712.06</v>
      </c>
    </row>
    <row r="611" spans="2:6" s="86" customFormat="1" ht="15.95" customHeight="1">
      <c r="B611" s="336">
        <v>27</v>
      </c>
      <c r="C611" s="263" t="s">
        <v>3564</v>
      </c>
      <c r="D611" s="265">
        <v>2018</v>
      </c>
      <c r="E611" s="181" t="s">
        <v>33</v>
      </c>
      <c r="F611" s="264">
        <v>17534.88</v>
      </c>
    </row>
    <row r="612" spans="2:6" s="86" customFormat="1" ht="15.95" customHeight="1">
      <c r="B612" s="336">
        <v>28</v>
      </c>
      <c r="C612" s="263" t="s">
        <v>4719</v>
      </c>
      <c r="D612" s="265">
        <v>2020</v>
      </c>
      <c r="E612" s="181" t="s">
        <v>33</v>
      </c>
      <c r="F612" s="264">
        <v>25499.919999999998</v>
      </c>
    </row>
    <row r="613" spans="2:6" s="86" customFormat="1" ht="15.95" customHeight="1">
      <c r="B613" s="336">
        <v>29</v>
      </c>
      <c r="C613" s="263" t="s">
        <v>4720</v>
      </c>
      <c r="D613" s="265">
        <v>2020</v>
      </c>
      <c r="E613" s="181" t="s">
        <v>33</v>
      </c>
      <c r="F613" s="264">
        <v>1998</v>
      </c>
    </row>
    <row r="614" spans="2:6" s="86" customFormat="1" ht="15.95" customHeight="1">
      <c r="B614" s="336">
        <v>30</v>
      </c>
      <c r="C614" s="263" t="s">
        <v>3201</v>
      </c>
      <c r="D614" s="265" t="s">
        <v>3202</v>
      </c>
      <c r="E614" s="181" t="s">
        <v>742</v>
      </c>
      <c r="F614" s="264">
        <v>15000</v>
      </c>
    </row>
    <row r="615" spans="2:6" s="86" customFormat="1" ht="15.95" customHeight="1">
      <c r="B615" s="1392" t="s">
        <v>931</v>
      </c>
      <c r="C615" s="1393"/>
      <c r="D615" s="1393"/>
      <c r="E615" s="1394"/>
      <c r="F615" s="547">
        <f>SUM(F585:F605)</f>
        <v>138312.63</v>
      </c>
    </row>
    <row r="616" spans="2:6" s="86" customFormat="1" ht="15.95" customHeight="1">
      <c r="B616" s="1387" t="s">
        <v>932</v>
      </c>
      <c r="C616" s="1387"/>
      <c r="D616" s="1387"/>
      <c r="E616" s="1387"/>
      <c r="F616" s="547">
        <f>SUM(F606:F613)</f>
        <v>100831.92</v>
      </c>
    </row>
    <row r="617" spans="2:6" s="86" customFormat="1" ht="15.95" customHeight="1">
      <c r="B617" s="1387" t="s">
        <v>933</v>
      </c>
      <c r="C617" s="1387"/>
      <c r="D617" s="1387"/>
      <c r="E617" s="1387"/>
      <c r="F617" s="547">
        <f>SUM(F614)</f>
        <v>15000</v>
      </c>
    </row>
    <row r="618" spans="2:6" s="86" customFormat="1" ht="15.95" customHeight="1">
      <c r="B618" s="1388" t="s">
        <v>434</v>
      </c>
      <c r="C618" s="1388"/>
      <c r="D618" s="1388"/>
      <c r="E618" s="1388"/>
      <c r="F618" s="1388"/>
    </row>
    <row r="619" spans="2:6" s="86" customFormat="1" ht="15.95" customHeight="1">
      <c r="B619" s="336">
        <v>1</v>
      </c>
      <c r="C619" s="476" t="s">
        <v>447</v>
      </c>
      <c r="D619" s="504">
        <v>2014</v>
      </c>
      <c r="E619" s="477" t="s">
        <v>32</v>
      </c>
      <c r="F619" s="477">
        <v>3184.91</v>
      </c>
    </row>
    <row r="620" spans="2:6" s="86" customFormat="1" ht="15.95" customHeight="1">
      <c r="B620" s="336">
        <v>2</v>
      </c>
      <c r="C620" s="476" t="s">
        <v>2823</v>
      </c>
      <c r="D620" s="494">
        <v>2017</v>
      </c>
      <c r="E620" s="490" t="s">
        <v>32</v>
      </c>
      <c r="F620" s="490">
        <v>6700</v>
      </c>
    </row>
    <row r="621" spans="2:6" s="86" customFormat="1" ht="15.95" customHeight="1">
      <c r="B621" s="336">
        <v>3</v>
      </c>
      <c r="C621" s="476" t="s">
        <v>2823</v>
      </c>
      <c r="D621" s="494">
        <v>2017</v>
      </c>
      <c r="E621" s="490" t="s">
        <v>32</v>
      </c>
      <c r="F621" s="490">
        <v>6700</v>
      </c>
    </row>
    <row r="622" spans="2:6" s="86" customFormat="1" ht="15.95" customHeight="1">
      <c r="B622" s="336">
        <v>4</v>
      </c>
      <c r="C622" s="865" t="s">
        <v>5037</v>
      </c>
      <c r="D622" s="866">
        <v>2017</v>
      </c>
      <c r="E622" s="866" t="s">
        <v>32</v>
      </c>
      <c r="F622" s="867">
        <v>1499</v>
      </c>
    </row>
    <row r="623" spans="2:6" s="86" customFormat="1" ht="15.95" customHeight="1">
      <c r="B623" s="336">
        <v>5</v>
      </c>
      <c r="C623" s="868" t="s">
        <v>5038</v>
      </c>
      <c r="D623" s="869">
        <v>2020</v>
      </c>
      <c r="E623" s="870" t="s">
        <v>32</v>
      </c>
      <c r="F623" s="870">
        <v>6000</v>
      </c>
    </row>
    <row r="624" spans="2:6" s="86" customFormat="1" ht="15.95" customHeight="1">
      <c r="B624" s="336">
        <v>6</v>
      </c>
      <c r="C624" s="871" t="s">
        <v>5039</v>
      </c>
      <c r="D624" s="872">
        <v>2018</v>
      </c>
      <c r="E624" s="845" t="s">
        <v>32</v>
      </c>
      <c r="F624" s="845">
        <v>3249.99</v>
      </c>
    </row>
    <row r="625" spans="2:6" s="86" customFormat="1" ht="15.95" customHeight="1">
      <c r="B625" s="336">
        <v>7</v>
      </c>
      <c r="C625" s="873" t="s">
        <v>5040</v>
      </c>
      <c r="D625" s="872">
        <v>2021</v>
      </c>
      <c r="E625" s="845" t="s">
        <v>32</v>
      </c>
      <c r="F625" s="845">
        <v>6900</v>
      </c>
    </row>
    <row r="626" spans="2:6" s="86" customFormat="1" ht="15.95" customHeight="1">
      <c r="B626" s="336">
        <v>8</v>
      </c>
      <c r="C626" s="489" t="s">
        <v>330</v>
      </c>
      <c r="D626" s="494">
        <v>2014</v>
      </c>
      <c r="E626" s="490" t="s">
        <v>33</v>
      </c>
      <c r="F626" s="490">
        <v>2029.21</v>
      </c>
    </row>
    <row r="627" spans="2:6" s="86" customFormat="1" ht="15.95" customHeight="1">
      <c r="B627" s="336">
        <v>9</v>
      </c>
      <c r="C627" s="489" t="s">
        <v>330</v>
      </c>
      <c r="D627" s="494">
        <v>2014</v>
      </c>
      <c r="E627" s="490" t="s">
        <v>33</v>
      </c>
      <c r="F627" s="490">
        <v>2029.21</v>
      </c>
    </row>
    <row r="628" spans="2:6" s="86" customFormat="1" ht="15.95" customHeight="1">
      <c r="B628" s="336">
        <v>10</v>
      </c>
      <c r="C628" s="489" t="s">
        <v>433</v>
      </c>
      <c r="D628" s="494">
        <v>2014</v>
      </c>
      <c r="E628" s="490" t="s">
        <v>33</v>
      </c>
      <c r="F628" s="490">
        <v>2229.9</v>
      </c>
    </row>
    <row r="629" spans="2:6" s="86" customFormat="1" ht="15.95" customHeight="1">
      <c r="B629" s="336">
        <v>11</v>
      </c>
      <c r="C629" s="489" t="s">
        <v>433</v>
      </c>
      <c r="D629" s="494">
        <v>2014</v>
      </c>
      <c r="E629" s="490" t="s">
        <v>33</v>
      </c>
      <c r="F629" s="490">
        <v>2229.9</v>
      </c>
    </row>
    <row r="630" spans="2:6" s="86" customFormat="1" ht="15.95" customHeight="1">
      <c r="B630" s="336">
        <v>12</v>
      </c>
      <c r="C630" s="489" t="s">
        <v>433</v>
      </c>
      <c r="D630" s="494">
        <v>2014</v>
      </c>
      <c r="E630" s="490" t="s">
        <v>33</v>
      </c>
      <c r="F630" s="490">
        <v>2229.9</v>
      </c>
    </row>
    <row r="631" spans="2:6" s="86" customFormat="1" ht="15.95" customHeight="1">
      <c r="B631" s="336">
        <v>13</v>
      </c>
      <c r="C631" s="489" t="s">
        <v>433</v>
      </c>
      <c r="D631" s="494">
        <v>2014</v>
      </c>
      <c r="E631" s="490" t="s">
        <v>33</v>
      </c>
      <c r="F631" s="490">
        <v>2229.9</v>
      </c>
    </row>
    <row r="632" spans="2:6" s="86" customFormat="1" ht="15.95" customHeight="1">
      <c r="B632" s="336">
        <v>14</v>
      </c>
      <c r="C632" s="489" t="s">
        <v>2281</v>
      </c>
      <c r="D632" s="494">
        <v>2020</v>
      </c>
      <c r="E632" s="490" t="s">
        <v>33</v>
      </c>
      <c r="F632" s="490">
        <v>2500</v>
      </c>
    </row>
    <row r="633" spans="2:6" s="86" customFormat="1" ht="15.95" customHeight="1">
      <c r="B633" s="336">
        <v>15</v>
      </c>
      <c r="C633" s="489" t="s">
        <v>2281</v>
      </c>
      <c r="D633" s="494">
        <v>2020</v>
      </c>
      <c r="E633" s="490" t="s">
        <v>33</v>
      </c>
      <c r="F633" s="490">
        <v>2555.5500000000002</v>
      </c>
    </row>
    <row r="634" spans="2:6" s="86" customFormat="1" ht="15.95" customHeight="1">
      <c r="B634" s="336">
        <v>16</v>
      </c>
      <c r="C634" s="489" t="s">
        <v>2281</v>
      </c>
      <c r="D634" s="494">
        <v>2020</v>
      </c>
      <c r="E634" s="490" t="s">
        <v>33</v>
      </c>
      <c r="F634" s="490">
        <v>2555.54</v>
      </c>
    </row>
    <row r="635" spans="2:6" s="86" customFormat="1" ht="15.95" customHeight="1">
      <c r="B635" s="1392" t="s">
        <v>931</v>
      </c>
      <c r="C635" s="1393"/>
      <c r="D635" s="1393"/>
      <c r="E635" s="1394"/>
      <c r="F635" s="547">
        <f>SUM(F619:F625)</f>
        <v>34233.9</v>
      </c>
    </row>
    <row r="636" spans="2:6" s="86" customFormat="1" ht="15.95" customHeight="1">
      <c r="B636" s="1387" t="s">
        <v>932</v>
      </c>
      <c r="C636" s="1387"/>
      <c r="D636" s="1387"/>
      <c r="E636" s="1387"/>
      <c r="F636" s="547">
        <f>SUM(F626:F634)</f>
        <v>20589.11</v>
      </c>
    </row>
    <row r="637" spans="2:6" s="86" customFormat="1" ht="15.95" customHeight="1">
      <c r="B637" s="1388" t="s">
        <v>460</v>
      </c>
      <c r="C637" s="1388"/>
      <c r="D637" s="1388"/>
      <c r="E637" s="1388"/>
      <c r="F637" s="1388"/>
    </row>
    <row r="638" spans="2:6" s="86" customFormat="1" ht="15.95" customHeight="1">
      <c r="B638" s="336">
        <v>1</v>
      </c>
      <c r="C638" s="479" t="s">
        <v>472</v>
      </c>
      <c r="D638" s="323">
        <v>2014</v>
      </c>
      <c r="E638" s="324" t="s">
        <v>32</v>
      </c>
      <c r="F638" s="480">
        <v>995</v>
      </c>
    </row>
    <row r="639" spans="2:6" s="86" customFormat="1" ht="15.95" customHeight="1">
      <c r="B639" s="336">
        <v>2</v>
      </c>
      <c r="C639" s="513" t="s">
        <v>464</v>
      </c>
      <c r="D639" s="504">
        <v>2014</v>
      </c>
      <c r="E639" s="477" t="s">
        <v>33</v>
      </c>
      <c r="F639" s="477">
        <v>1121.95</v>
      </c>
    </row>
    <row r="640" spans="2:6" s="86" customFormat="1" ht="15.95" customHeight="1">
      <c r="B640" s="336">
        <v>3</v>
      </c>
      <c r="C640" s="513" t="s">
        <v>464</v>
      </c>
      <c r="D640" s="504">
        <v>2014</v>
      </c>
      <c r="E640" s="477" t="s">
        <v>33</v>
      </c>
      <c r="F640" s="477">
        <v>1121.95</v>
      </c>
    </row>
    <row r="641" spans="2:6" s="86" customFormat="1" ht="15.95" customHeight="1">
      <c r="B641" s="336">
        <v>4</v>
      </c>
      <c r="C641" s="514" t="s">
        <v>464</v>
      </c>
      <c r="D641" s="496">
        <v>2014</v>
      </c>
      <c r="E641" s="510" t="s">
        <v>33</v>
      </c>
      <c r="F641" s="510">
        <v>1121.95</v>
      </c>
    </row>
    <row r="642" spans="2:6" s="86" customFormat="1" ht="15.95" customHeight="1">
      <c r="B642" s="336">
        <v>5</v>
      </c>
      <c r="C642" s="514" t="s">
        <v>464</v>
      </c>
      <c r="D642" s="496">
        <v>2014</v>
      </c>
      <c r="E642" s="510" t="s">
        <v>33</v>
      </c>
      <c r="F642" s="510">
        <v>1121.95</v>
      </c>
    </row>
    <row r="643" spans="2:6" s="86" customFormat="1" ht="15.95" customHeight="1">
      <c r="B643" s="336">
        <v>6</v>
      </c>
      <c r="C643" s="514" t="s">
        <v>464</v>
      </c>
      <c r="D643" s="496">
        <v>2014</v>
      </c>
      <c r="E643" s="510" t="s">
        <v>33</v>
      </c>
      <c r="F643" s="510">
        <v>1121.95</v>
      </c>
    </row>
    <row r="644" spans="2:6" s="86" customFormat="1" ht="15.95" customHeight="1">
      <c r="B644" s="336">
        <v>7</v>
      </c>
      <c r="C644" s="514" t="s">
        <v>464</v>
      </c>
      <c r="D644" s="496">
        <v>2014</v>
      </c>
      <c r="E644" s="510" t="s">
        <v>33</v>
      </c>
      <c r="F644" s="510">
        <v>1121.95</v>
      </c>
    </row>
    <row r="645" spans="2:6" s="86" customFormat="1" ht="15.95" customHeight="1">
      <c r="B645" s="336">
        <v>8</v>
      </c>
      <c r="C645" s="514" t="s">
        <v>464</v>
      </c>
      <c r="D645" s="496">
        <v>2014</v>
      </c>
      <c r="E645" s="510" t="s">
        <v>33</v>
      </c>
      <c r="F645" s="510">
        <v>1121.95</v>
      </c>
    </row>
    <row r="646" spans="2:6" s="86" customFormat="1" ht="15.95" customHeight="1">
      <c r="B646" s="336">
        <v>9</v>
      </c>
      <c r="C646" s="352" t="s">
        <v>465</v>
      </c>
      <c r="D646" s="482">
        <v>2014</v>
      </c>
      <c r="E646" s="697" t="s">
        <v>33</v>
      </c>
      <c r="F646" s="697">
        <v>1290</v>
      </c>
    </row>
    <row r="647" spans="2:6" s="86" customFormat="1" ht="15.95" customHeight="1">
      <c r="B647" s="336">
        <v>10</v>
      </c>
      <c r="C647" s="515" t="s">
        <v>473</v>
      </c>
      <c r="D647" s="280">
        <v>2015</v>
      </c>
      <c r="E647" s="296" t="s">
        <v>742</v>
      </c>
      <c r="F647" s="296">
        <v>2498</v>
      </c>
    </row>
    <row r="648" spans="2:6" s="86" customFormat="1" ht="15.95" customHeight="1">
      <c r="B648" s="336">
        <v>11</v>
      </c>
      <c r="C648" s="516" t="s">
        <v>2813</v>
      </c>
      <c r="D648" s="482">
        <v>2015</v>
      </c>
      <c r="E648" s="697" t="s">
        <v>32</v>
      </c>
      <c r="F648" s="697">
        <v>3999.9</v>
      </c>
    </row>
    <row r="649" spans="2:6" s="86" customFormat="1" ht="15.95" customHeight="1">
      <c r="B649" s="336">
        <v>12</v>
      </c>
      <c r="C649" s="352" t="s">
        <v>2814</v>
      </c>
      <c r="D649" s="482">
        <v>2016</v>
      </c>
      <c r="E649" s="697" t="s">
        <v>32</v>
      </c>
      <c r="F649" s="697">
        <v>649</v>
      </c>
    </row>
    <row r="650" spans="2:6" s="86" customFormat="1" ht="15.95" customHeight="1">
      <c r="B650" s="336">
        <v>13</v>
      </c>
      <c r="C650" s="352" t="s">
        <v>2815</v>
      </c>
      <c r="D650" s="482">
        <v>2016</v>
      </c>
      <c r="E650" s="697" t="s">
        <v>32</v>
      </c>
      <c r="F650" s="697">
        <v>2850</v>
      </c>
    </row>
    <row r="651" spans="2:6" s="86" customFormat="1" ht="15.95" customHeight="1">
      <c r="B651" s="336">
        <v>14</v>
      </c>
      <c r="C651" s="352" t="s">
        <v>2816</v>
      </c>
      <c r="D651" s="482">
        <v>2017</v>
      </c>
      <c r="E651" s="697" t="s">
        <v>33</v>
      </c>
      <c r="F651" s="697">
        <v>2210.1</v>
      </c>
    </row>
    <row r="652" spans="2:6" s="86" customFormat="1" ht="15.95" customHeight="1">
      <c r="B652" s="336">
        <v>15</v>
      </c>
      <c r="C652" s="352" t="s">
        <v>2817</v>
      </c>
      <c r="D652" s="482">
        <v>2017</v>
      </c>
      <c r="E652" s="697" t="s">
        <v>32</v>
      </c>
      <c r="F652" s="697">
        <v>2952</v>
      </c>
    </row>
    <row r="653" spans="2:6" s="86" customFormat="1" ht="15.95" customHeight="1">
      <c r="B653" s="336">
        <v>16</v>
      </c>
      <c r="C653" s="352" t="s">
        <v>2817</v>
      </c>
      <c r="D653" s="482">
        <v>2017</v>
      </c>
      <c r="E653" s="697" t="s">
        <v>32</v>
      </c>
      <c r="F653" s="697">
        <v>2952</v>
      </c>
    </row>
    <row r="654" spans="2:6" s="86" customFormat="1" ht="15.95" customHeight="1">
      <c r="B654" s="336">
        <v>17</v>
      </c>
      <c r="C654" s="352" t="s">
        <v>2817</v>
      </c>
      <c r="D654" s="482">
        <v>2017</v>
      </c>
      <c r="E654" s="697" t="s">
        <v>32</v>
      </c>
      <c r="F654" s="697">
        <v>2952</v>
      </c>
    </row>
    <row r="655" spans="2:6" s="86" customFormat="1" ht="15.95" customHeight="1">
      <c r="B655" s="336">
        <v>18</v>
      </c>
      <c r="C655" s="352" t="s">
        <v>2818</v>
      </c>
      <c r="D655" s="482">
        <v>2017</v>
      </c>
      <c r="E655" s="697" t="s">
        <v>32</v>
      </c>
      <c r="F655" s="697">
        <v>2767.5</v>
      </c>
    </row>
    <row r="656" spans="2:6" s="86" customFormat="1" ht="15.95" customHeight="1">
      <c r="B656" s="336">
        <v>19</v>
      </c>
      <c r="C656" s="352" t="s">
        <v>2818</v>
      </c>
      <c r="D656" s="482">
        <v>2017</v>
      </c>
      <c r="E656" s="697" t="s">
        <v>32</v>
      </c>
      <c r="F656" s="697">
        <v>2767.5</v>
      </c>
    </row>
    <row r="657" spans="2:6" s="86" customFormat="1" ht="15.95" customHeight="1">
      <c r="B657" s="336">
        <v>20</v>
      </c>
      <c r="C657" s="352" t="s">
        <v>2818</v>
      </c>
      <c r="D657" s="482">
        <v>2017</v>
      </c>
      <c r="E657" s="697" t="s">
        <v>32</v>
      </c>
      <c r="F657" s="697">
        <v>2767.5</v>
      </c>
    </row>
    <row r="658" spans="2:6" s="86" customFormat="1" ht="15.95" customHeight="1">
      <c r="B658" s="336">
        <v>21</v>
      </c>
      <c r="C658" s="874" t="s">
        <v>5045</v>
      </c>
      <c r="D658" s="875">
        <v>2020</v>
      </c>
      <c r="E658" s="875" t="s">
        <v>33</v>
      </c>
      <c r="F658" s="876">
        <v>2500</v>
      </c>
    </row>
    <row r="659" spans="2:6" s="86" customFormat="1" ht="15.95" customHeight="1">
      <c r="B659" s="336">
        <v>22</v>
      </c>
      <c r="C659" s="874" t="s">
        <v>5045</v>
      </c>
      <c r="D659" s="875">
        <v>2020</v>
      </c>
      <c r="E659" s="875" t="s">
        <v>33</v>
      </c>
      <c r="F659" s="876">
        <v>2555.54</v>
      </c>
    </row>
    <row r="660" spans="2:6" s="86" customFormat="1" ht="15.95" customHeight="1">
      <c r="B660" s="336">
        <v>23</v>
      </c>
      <c r="C660" s="874" t="s">
        <v>5045</v>
      </c>
      <c r="D660" s="875">
        <v>2020</v>
      </c>
      <c r="E660" s="875" t="s">
        <v>33</v>
      </c>
      <c r="F660" s="876">
        <v>2555.54</v>
      </c>
    </row>
    <row r="661" spans="2:6" s="86" customFormat="1" ht="15.95" customHeight="1">
      <c r="B661" s="336">
        <v>24</v>
      </c>
      <c r="C661" s="874" t="s">
        <v>5045</v>
      </c>
      <c r="D661" s="875">
        <v>2020</v>
      </c>
      <c r="E661" s="875" t="s">
        <v>33</v>
      </c>
      <c r="F661" s="876">
        <v>2555.54</v>
      </c>
    </row>
    <row r="662" spans="2:6" s="86" customFormat="1" ht="15.95" customHeight="1">
      <c r="B662" s="336">
        <v>25</v>
      </c>
      <c r="C662" s="874" t="s">
        <v>5045</v>
      </c>
      <c r="D662" s="875">
        <v>2020</v>
      </c>
      <c r="E662" s="875" t="s">
        <v>33</v>
      </c>
      <c r="F662" s="876">
        <v>2555.54</v>
      </c>
    </row>
    <row r="663" spans="2:6" s="86" customFormat="1" ht="15.95" customHeight="1">
      <c r="B663" s="336">
        <v>26</v>
      </c>
      <c r="C663" s="874" t="s">
        <v>5045</v>
      </c>
      <c r="D663" s="875">
        <v>2020</v>
      </c>
      <c r="E663" s="875" t="s">
        <v>33</v>
      </c>
      <c r="F663" s="876">
        <v>2555.54</v>
      </c>
    </row>
    <row r="664" spans="2:6" s="86" customFormat="1" ht="15.95" customHeight="1">
      <c r="B664" s="336">
        <v>27</v>
      </c>
      <c r="C664" s="874" t="s">
        <v>5046</v>
      </c>
      <c r="D664" s="875">
        <v>2020</v>
      </c>
      <c r="E664" s="875" t="s">
        <v>33</v>
      </c>
      <c r="F664" s="876">
        <v>2949</v>
      </c>
    </row>
    <row r="665" spans="2:6" s="86" customFormat="1" ht="15.95" customHeight="1">
      <c r="B665" s="336">
        <v>28</v>
      </c>
      <c r="C665" s="874" t="s">
        <v>5047</v>
      </c>
      <c r="D665" s="875">
        <v>2020</v>
      </c>
      <c r="E665" s="875" t="s">
        <v>33</v>
      </c>
      <c r="F665" s="876">
        <v>820</v>
      </c>
    </row>
    <row r="666" spans="2:6" s="86" customFormat="1" ht="15.95" customHeight="1">
      <c r="B666" s="336">
        <v>29</v>
      </c>
      <c r="C666" s="352" t="s">
        <v>5048</v>
      </c>
      <c r="D666" s="875">
        <v>2020</v>
      </c>
      <c r="E666" s="875" t="s">
        <v>32</v>
      </c>
      <c r="F666" s="697">
        <v>3419</v>
      </c>
    </row>
    <row r="667" spans="2:6" s="86" customFormat="1" ht="15.95" customHeight="1">
      <c r="B667" s="1392" t="s">
        <v>931</v>
      </c>
      <c r="C667" s="1393"/>
      <c r="D667" s="1393"/>
      <c r="E667" s="1394"/>
      <c r="F667" s="547">
        <f>SUM(F638,F648:F650,F652:F657,F666)</f>
        <v>29071.4</v>
      </c>
    </row>
    <row r="668" spans="2:6" s="86" customFormat="1" ht="15.95" customHeight="1">
      <c r="B668" s="1387" t="s">
        <v>932</v>
      </c>
      <c r="C668" s="1387"/>
      <c r="D668" s="1387"/>
      <c r="E668" s="1387"/>
      <c r="F668" s="547">
        <f>SUM(F639:F646,F651,F658:F665)</f>
        <v>30400.450000000004</v>
      </c>
    </row>
    <row r="669" spans="2:6" s="86" customFormat="1" ht="15.95" customHeight="1">
      <c r="B669" s="1387" t="s">
        <v>933</v>
      </c>
      <c r="C669" s="1387"/>
      <c r="D669" s="1387"/>
      <c r="E669" s="1387"/>
      <c r="F669" s="547">
        <f>SUM(F647)</f>
        <v>2498</v>
      </c>
    </row>
    <row r="670" spans="2:6" s="86" customFormat="1" ht="15.95" customHeight="1">
      <c r="B670" s="1388" t="s">
        <v>479</v>
      </c>
      <c r="C670" s="1388"/>
      <c r="D670" s="1388"/>
      <c r="E670" s="1388"/>
      <c r="F670" s="1388"/>
    </row>
    <row r="671" spans="2:6" s="86" customFormat="1" ht="15.95" customHeight="1">
      <c r="B671" s="336">
        <v>1</v>
      </c>
      <c r="C671" s="878" t="s">
        <v>500</v>
      </c>
      <c r="D671" s="879">
        <v>2013</v>
      </c>
      <c r="E671" s="880" t="s">
        <v>32</v>
      </c>
      <c r="F671" s="881">
        <v>4500</v>
      </c>
    </row>
    <row r="672" spans="2:6" s="86" customFormat="1" ht="15.95" customHeight="1">
      <c r="B672" s="336">
        <v>2</v>
      </c>
      <c r="C672" s="878" t="s">
        <v>141</v>
      </c>
      <c r="D672" s="879">
        <v>2013</v>
      </c>
      <c r="E672" s="880" t="s">
        <v>32</v>
      </c>
      <c r="F672" s="881">
        <v>2434.17</v>
      </c>
    </row>
    <row r="673" spans="2:6" s="86" customFormat="1" ht="15.95" customHeight="1">
      <c r="B673" s="336">
        <v>3</v>
      </c>
      <c r="C673" s="878" t="s">
        <v>2798</v>
      </c>
      <c r="D673" s="879">
        <v>2013</v>
      </c>
      <c r="E673" s="880" t="s">
        <v>32</v>
      </c>
      <c r="F673" s="881">
        <v>1433.58</v>
      </c>
    </row>
    <row r="674" spans="2:6" s="86" customFormat="1" ht="15.95" customHeight="1">
      <c r="B674" s="336">
        <v>4</v>
      </c>
      <c r="C674" s="878" t="s">
        <v>2799</v>
      </c>
      <c r="D674" s="879">
        <v>2013</v>
      </c>
      <c r="E674" s="880" t="s">
        <v>32</v>
      </c>
      <c r="F674" s="881">
        <v>2800</v>
      </c>
    </row>
    <row r="675" spans="2:6" s="86" customFormat="1" ht="15.95" customHeight="1">
      <c r="B675" s="336">
        <v>5</v>
      </c>
      <c r="C675" s="878" t="s">
        <v>2377</v>
      </c>
      <c r="D675" s="879">
        <v>2014</v>
      </c>
      <c r="E675" s="880" t="s">
        <v>32</v>
      </c>
      <c r="F675" s="881">
        <v>4234.78</v>
      </c>
    </row>
    <row r="676" spans="2:6" s="86" customFormat="1" ht="15.95" customHeight="1">
      <c r="B676" s="336">
        <v>6</v>
      </c>
      <c r="C676" s="878" t="s">
        <v>1892</v>
      </c>
      <c r="D676" s="879">
        <v>2014</v>
      </c>
      <c r="E676" s="880" t="s">
        <v>32</v>
      </c>
      <c r="F676" s="881">
        <v>7339.61</v>
      </c>
    </row>
    <row r="677" spans="2:6" s="86" customFormat="1" ht="15.95" customHeight="1">
      <c r="B677" s="336">
        <v>7</v>
      </c>
      <c r="C677" s="878" t="s">
        <v>141</v>
      </c>
      <c r="D677" s="879">
        <v>2014</v>
      </c>
      <c r="E677" s="880" t="s">
        <v>32</v>
      </c>
      <c r="F677" s="881">
        <v>1699</v>
      </c>
    </row>
    <row r="678" spans="2:6" s="86" customFormat="1" ht="15.95" customHeight="1">
      <c r="B678" s="336">
        <v>8</v>
      </c>
      <c r="C678" s="878" t="s">
        <v>2800</v>
      </c>
      <c r="D678" s="879">
        <v>2014</v>
      </c>
      <c r="E678" s="880" t="s">
        <v>33</v>
      </c>
      <c r="F678" s="881">
        <v>598.99</v>
      </c>
    </row>
    <row r="679" spans="2:6" s="86" customFormat="1" ht="15.95" customHeight="1">
      <c r="B679" s="336">
        <v>9</v>
      </c>
      <c r="C679" s="878" t="s">
        <v>2801</v>
      </c>
      <c r="D679" s="879">
        <v>2014</v>
      </c>
      <c r="E679" s="880" t="s">
        <v>33</v>
      </c>
      <c r="F679" s="881">
        <v>1787.53</v>
      </c>
    </row>
    <row r="680" spans="2:6" s="86" customFormat="1" ht="15.95" customHeight="1">
      <c r="B680" s="336">
        <v>10</v>
      </c>
      <c r="C680" s="878" t="s">
        <v>2799</v>
      </c>
      <c r="D680" s="879">
        <v>2015</v>
      </c>
      <c r="E680" s="880" t="s">
        <v>32</v>
      </c>
      <c r="F680" s="881">
        <v>1500</v>
      </c>
    </row>
    <row r="681" spans="2:6" s="86" customFormat="1" ht="15.95" customHeight="1">
      <c r="B681" s="336">
        <v>11</v>
      </c>
      <c r="C681" s="878" t="s">
        <v>2782</v>
      </c>
      <c r="D681" s="879">
        <v>2016</v>
      </c>
      <c r="E681" s="880" t="s">
        <v>32</v>
      </c>
      <c r="F681" s="881">
        <v>2397</v>
      </c>
    </row>
    <row r="682" spans="2:6" s="86" customFormat="1" ht="15.95" customHeight="1">
      <c r="B682" s="336">
        <v>12</v>
      </c>
      <c r="C682" s="878" t="s">
        <v>1937</v>
      </c>
      <c r="D682" s="879">
        <v>2016</v>
      </c>
      <c r="E682" s="880" t="s">
        <v>32</v>
      </c>
      <c r="F682" s="881">
        <v>1749</v>
      </c>
    </row>
    <row r="683" spans="2:6" s="86" customFormat="1" ht="15.95" customHeight="1">
      <c r="B683" s="336">
        <v>13</v>
      </c>
      <c r="C683" s="878" t="s">
        <v>2798</v>
      </c>
      <c r="D683" s="879">
        <v>2016</v>
      </c>
      <c r="E683" s="880" t="s">
        <v>32</v>
      </c>
      <c r="F683" s="881">
        <v>3688.7</v>
      </c>
    </row>
    <row r="684" spans="2:6" s="86" customFormat="1" ht="15.95" customHeight="1">
      <c r="B684" s="336">
        <v>14</v>
      </c>
      <c r="C684" s="878" t="s">
        <v>415</v>
      </c>
      <c r="D684" s="879">
        <v>2016</v>
      </c>
      <c r="E684" s="880" t="s">
        <v>33</v>
      </c>
      <c r="F684" s="881">
        <v>14990</v>
      </c>
    </row>
    <row r="685" spans="2:6" s="86" customFormat="1" ht="15.95" customHeight="1">
      <c r="B685" s="336">
        <v>15</v>
      </c>
      <c r="C685" s="878" t="s">
        <v>1889</v>
      </c>
      <c r="D685" s="879">
        <v>2016</v>
      </c>
      <c r="E685" s="880" t="s">
        <v>32</v>
      </c>
      <c r="F685" s="881">
        <v>419</v>
      </c>
    </row>
    <row r="686" spans="2:6" s="86" customFormat="1" ht="15.95" customHeight="1">
      <c r="B686" s="336">
        <v>16</v>
      </c>
      <c r="C686" s="878" t="s">
        <v>2805</v>
      </c>
      <c r="D686" s="879">
        <v>2017</v>
      </c>
      <c r="E686" s="880" t="s">
        <v>33</v>
      </c>
      <c r="F686" s="881">
        <v>4650</v>
      </c>
    </row>
    <row r="687" spans="2:6" s="86" customFormat="1" ht="15.95" customHeight="1">
      <c r="B687" s="336">
        <v>17</v>
      </c>
      <c r="C687" s="878" t="s">
        <v>2378</v>
      </c>
      <c r="D687" s="879">
        <v>2017</v>
      </c>
      <c r="E687" s="880" t="s">
        <v>32</v>
      </c>
      <c r="F687" s="881">
        <v>265</v>
      </c>
    </row>
    <row r="688" spans="2:6" s="86" customFormat="1" ht="15.95" customHeight="1">
      <c r="B688" s="336">
        <v>18</v>
      </c>
      <c r="C688" s="878" t="s">
        <v>2782</v>
      </c>
      <c r="D688" s="879">
        <v>2017</v>
      </c>
      <c r="E688" s="880" t="s">
        <v>32</v>
      </c>
      <c r="F688" s="881">
        <v>2099</v>
      </c>
    </row>
    <row r="689" spans="2:6" s="86" customFormat="1" ht="15.95" customHeight="1">
      <c r="B689" s="336">
        <v>19</v>
      </c>
      <c r="C689" s="878" t="s">
        <v>415</v>
      </c>
      <c r="D689" s="879">
        <v>2017</v>
      </c>
      <c r="E689" s="880" t="s">
        <v>33</v>
      </c>
      <c r="F689" s="881">
        <v>14390.12</v>
      </c>
    </row>
    <row r="690" spans="2:6" s="86" customFormat="1" ht="15.95" customHeight="1">
      <c r="B690" s="336">
        <v>20</v>
      </c>
      <c r="C690" s="878" t="s">
        <v>2806</v>
      </c>
      <c r="D690" s="879">
        <v>2017</v>
      </c>
      <c r="E690" s="880" t="s">
        <v>33</v>
      </c>
      <c r="F690" s="881">
        <v>1344.96</v>
      </c>
    </row>
    <row r="691" spans="2:6" s="86" customFormat="1" ht="15.95" customHeight="1">
      <c r="B691" s="336">
        <v>21</v>
      </c>
      <c r="C691" s="878" t="s">
        <v>1892</v>
      </c>
      <c r="D691" s="879">
        <v>2017</v>
      </c>
      <c r="E691" s="880" t="s">
        <v>32</v>
      </c>
      <c r="F691" s="881">
        <v>2525.34</v>
      </c>
    </row>
    <row r="692" spans="2:6" s="86" customFormat="1" ht="15.95" customHeight="1">
      <c r="B692" s="336">
        <v>22</v>
      </c>
      <c r="C692" s="878" t="s">
        <v>415</v>
      </c>
      <c r="D692" s="879">
        <v>2018</v>
      </c>
      <c r="E692" s="880" t="s">
        <v>33</v>
      </c>
      <c r="F692" s="881">
        <v>1809</v>
      </c>
    </row>
    <row r="693" spans="2:6" s="86" customFormat="1" ht="15.95" customHeight="1">
      <c r="B693" s="336">
        <v>23</v>
      </c>
      <c r="C693" s="878" t="s">
        <v>2807</v>
      </c>
      <c r="D693" s="879">
        <v>2018</v>
      </c>
      <c r="E693" s="880" t="s">
        <v>33</v>
      </c>
      <c r="F693" s="881">
        <v>618</v>
      </c>
    </row>
    <row r="694" spans="2:6" s="86" customFormat="1" ht="15.95" customHeight="1">
      <c r="B694" s="336">
        <v>24</v>
      </c>
      <c r="C694" s="878" t="s">
        <v>2808</v>
      </c>
      <c r="D694" s="879">
        <v>2018</v>
      </c>
      <c r="E694" s="880" t="s">
        <v>32</v>
      </c>
      <c r="F694" s="881">
        <v>13400</v>
      </c>
    </row>
    <row r="695" spans="2:6" s="86" customFormat="1" ht="15.95" customHeight="1">
      <c r="B695" s="336">
        <v>25</v>
      </c>
      <c r="C695" s="878" t="s">
        <v>2782</v>
      </c>
      <c r="D695" s="879">
        <v>2019</v>
      </c>
      <c r="E695" s="880" t="s">
        <v>33</v>
      </c>
      <c r="F695" s="881">
        <v>4796</v>
      </c>
    </row>
    <row r="696" spans="2:6" s="86" customFormat="1" ht="15.95" customHeight="1">
      <c r="B696" s="336">
        <v>26</v>
      </c>
      <c r="C696" s="878" t="s">
        <v>2807</v>
      </c>
      <c r="D696" s="879">
        <v>2019</v>
      </c>
      <c r="E696" s="880" t="s">
        <v>33</v>
      </c>
      <c r="F696" s="881">
        <v>594</v>
      </c>
    </row>
    <row r="697" spans="2:6" s="86" customFormat="1" ht="15.95" customHeight="1">
      <c r="B697" s="336">
        <v>27</v>
      </c>
      <c r="C697" s="878" t="s">
        <v>3575</v>
      </c>
      <c r="D697" s="879">
        <v>2019</v>
      </c>
      <c r="E697" s="880" t="s">
        <v>33</v>
      </c>
      <c r="F697" s="881">
        <v>3998</v>
      </c>
    </row>
    <row r="698" spans="2:6" s="86" customFormat="1" ht="15.95" customHeight="1">
      <c r="B698" s="336">
        <v>28</v>
      </c>
      <c r="C698" s="878" t="s">
        <v>3576</v>
      </c>
      <c r="D698" s="879">
        <v>2019</v>
      </c>
      <c r="E698" s="880" t="s">
        <v>32</v>
      </c>
      <c r="F698" s="881">
        <v>344.4</v>
      </c>
    </row>
    <row r="699" spans="2:6" s="86" customFormat="1" ht="15.95" customHeight="1">
      <c r="B699" s="336">
        <v>29</v>
      </c>
      <c r="C699" s="882" t="s">
        <v>5051</v>
      </c>
      <c r="D699" s="880">
        <v>2020</v>
      </c>
      <c r="E699" s="880" t="s">
        <v>33</v>
      </c>
      <c r="F699" s="883">
        <v>13499.9</v>
      </c>
    </row>
    <row r="700" spans="2:6" s="86" customFormat="1" ht="15.95" customHeight="1">
      <c r="B700" s="336">
        <v>30</v>
      </c>
      <c r="C700" s="884" t="s">
        <v>5052</v>
      </c>
      <c r="D700" s="885">
        <v>2020</v>
      </c>
      <c r="E700" s="880" t="s">
        <v>33</v>
      </c>
      <c r="F700" s="886">
        <v>2500</v>
      </c>
    </row>
    <row r="701" spans="2:6" s="86" customFormat="1" ht="15.95" customHeight="1">
      <c r="B701" s="336">
        <v>31</v>
      </c>
      <c r="C701" s="235" t="s">
        <v>5053</v>
      </c>
      <c r="D701" s="880">
        <v>2020</v>
      </c>
      <c r="E701" s="880" t="s">
        <v>32</v>
      </c>
      <c r="F701" s="885">
        <v>919.01</v>
      </c>
    </row>
    <row r="702" spans="2:6" s="86" customFormat="1" ht="15.95" customHeight="1">
      <c r="B702" s="336">
        <v>32</v>
      </c>
      <c r="C702" s="235" t="s">
        <v>5054</v>
      </c>
      <c r="D702" s="880">
        <v>2020</v>
      </c>
      <c r="E702" s="880" t="s">
        <v>32</v>
      </c>
      <c r="F702" s="883">
        <v>299</v>
      </c>
    </row>
    <row r="703" spans="2:6" s="86" customFormat="1" ht="15.95" customHeight="1">
      <c r="B703" s="336">
        <v>33</v>
      </c>
      <c r="C703" s="235" t="s">
        <v>5055</v>
      </c>
      <c r="D703" s="880">
        <v>2020</v>
      </c>
      <c r="E703" s="880" t="s">
        <v>32</v>
      </c>
      <c r="F703" s="883">
        <v>300</v>
      </c>
    </row>
    <row r="704" spans="2:6" s="86" customFormat="1" ht="15.95" customHeight="1">
      <c r="B704" s="336">
        <v>34</v>
      </c>
      <c r="C704" s="235" t="s">
        <v>5055</v>
      </c>
      <c r="D704" s="880">
        <v>2020</v>
      </c>
      <c r="E704" s="880" t="s">
        <v>32</v>
      </c>
      <c r="F704" s="883">
        <v>300</v>
      </c>
    </row>
    <row r="705" spans="2:6" s="86" customFormat="1" ht="15.95" customHeight="1">
      <c r="B705" s="336">
        <v>35</v>
      </c>
      <c r="C705" s="235" t="s">
        <v>5056</v>
      </c>
      <c r="D705" s="880">
        <v>2020</v>
      </c>
      <c r="E705" s="880" t="s">
        <v>32</v>
      </c>
      <c r="F705" s="883">
        <v>1249</v>
      </c>
    </row>
    <row r="706" spans="2:6" s="86" customFormat="1" ht="15.95" customHeight="1">
      <c r="B706" s="336">
        <v>36</v>
      </c>
      <c r="C706" s="235" t="s">
        <v>5057</v>
      </c>
      <c r="D706" s="880">
        <v>2020</v>
      </c>
      <c r="E706" s="880" t="s">
        <v>32</v>
      </c>
      <c r="F706" s="883">
        <v>920</v>
      </c>
    </row>
    <row r="707" spans="2:6" s="86" customFormat="1" ht="15.95" customHeight="1">
      <c r="B707" s="336">
        <v>37</v>
      </c>
      <c r="C707" s="235" t="s">
        <v>5058</v>
      </c>
      <c r="D707" s="880">
        <v>2020</v>
      </c>
      <c r="E707" s="880" t="s">
        <v>33</v>
      </c>
      <c r="F707" s="883">
        <v>350.05</v>
      </c>
    </row>
    <row r="708" spans="2:6" s="86" customFormat="1" ht="15.95" customHeight="1">
      <c r="B708" s="336">
        <v>38</v>
      </c>
      <c r="C708" s="235" t="s">
        <v>5058</v>
      </c>
      <c r="D708" s="880">
        <v>2020</v>
      </c>
      <c r="E708" s="880" t="s">
        <v>33</v>
      </c>
      <c r="F708" s="883">
        <v>350.05</v>
      </c>
    </row>
    <row r="709" spans="2:6" s="86" customFormat="1" ht="15.95" customHeight="1">
      <c r="B709" s="336">
        <v>39</v>
      </c>
      <c r="C709" s="235" t="s">
        <v>5059</v>
      </c>
      <c r="D709" s="880">
        <v>2021</v>
      </c>
      <c r="E709" s="880" t="s">
        <v>33</v>
      </c>
      <c r="F709" s="883">
        <v>219</v>
      </c>
    </row>
    <row r="710" spans="2:6" s="86" customFormat="1" ht="15.95" customHeight="1">
      <c r="B710" s="336">
        <v>40</v>
      </c>
      <c r="C710" s="235" t="s">
        <v>5059</v>
      </c>
      <c r="D710" s="880">
        <v>2021</v>
      </c>
      <c r="E710" s="880" t="s">
        <v>33</v>
      </c>
      <c r="F710" s="883">
        <v>219</v>
      </c>
    </row>
    <row r="711" spans="2:6" s="86" customFormat="1" ht="15.95" customHeight="1">
      <c r="B711" s="336">
        <v>41</v>
      </c>
      <c r="C711" s="235" t="s">
        <v>5060</v>
      </c>
      <c r="D711" s="880">
        <v>2021</v>
      </c>
      <c r="E711" s="880" t="s">
        <v>32</v>
      </c>
      <c r="F711" s="883">
        <v>2091</v>
      </c>
    </row>
    <row r="712" spans="2:6" s="86" customFormat="1" ht="15.95" customHeight="1">
      <c r="B712" s="336">
        <v>42</v>
      </c>
      <c r="C712" s="235" t="s">
        <v>5061</v>
      </c>
      <c r="D712" s="880">
        <v>2021</v>
      </c>
      <c r="E712" s="880" t="s">
        <v>32</v>
      </c>
      <c r="F712" s="887">
        <v>3103.47</v>
      </c>
    </row>
    <row r="713" spans="2:6" s="86" customFormat="1" ht="15.95" customHeight="1">
      <c r="B713" s="336">
        <v>43</v>
      </c>
      <c r="C713" s="235" t="s">
        <v>5062</v>
      </c>
      <c r="D713" s="880">
        <v>2021</v>
      </c>
      <c r="E713" s="880" t="s">
        <v>32</v>
      </c>
      <c r="F713" s="883">
        <v>1600</v>
      </c>
    </row>
    <row r="714" spans="2:6" s="86" customFormat="1" ht="15.95" customHeight="1">
      <c r="B714" s="1392" t="s">
        <v>931</v>
      </c>
      <c r="C714" s="1393"/>
      <c r="D714" s="1393"/>
      <c r="E714" s="1394"/>
      <c r="F714" s="547">
        <f>SUM(F671:F677,F680:F683,F685,F687:F688,F691,F694,F698,F701:F706,F711:F713)</f>
        <v>63610.06</v>
      </c>
    </row>
    <row r="715" spans="2:6" s="86" customFormat="1" ht="15.95" customHeight="1">
      <c r="B715" s="1387" t="s">
        <v>932</v>
      </c>
      <c r="C715" s="1387"/>
      <c r="D715" s="1387"/>
      <c r="E715" s="1387"/>
      <c r="F715" s="553">
        <f>SUM(F678:F679,F684,F686,F689:F690,F692:F693,F695:F697,F699:F700,F707:F710)</f>
        <v>66714.600000000006</v>
      </c>
    </row>
    <row r="716" spans="2:6" s="86" customFormat="1" ht="15.95" customHeight="1">
      <c r="B716" s="1388" t="s">
        <v>485</v>
      </c>
      <c r="C716" s="1381"/>
      <c r="D716" s="1381"/>
      <c r="E716" s="1381"/>
      <c r="F716" s="1381"/>
    </row>
    <row r="717" spans="2:6" s="86" customFormat="1" ht="15.95" customHeight="1">
      <c r="B717" s="372">
        <v>1</v>
      </c>
      <c r="C717" s="830" t="s">
        <v>3578</v>
      </c>
      <c r="D717" s="370">
        <v>2017</v>
      </c>
      <c r="E717" s="370" t="s">
        <v>32</v>
      </c>
      <c r="F717" s="896">
        <v>2800</v>
      </c>
    </row>
    <row r="718" spans="2:6" s="86" customFormat="1" ht="15.95" customHeight="1">
      <c r="B718" s="372">
        <v>2</v>
      </c>
      <c r="C718" s="830" t="s">
        <v>5091</v>
      </c>
      <c r="D718" s="370">
        <v>2017</v>
      </c>
      <c r="E718" s="370" t="s">
        <v>32</v>
      </c>
      <c r="F718" s="896">
        <v>1499</v>
      </c>
    </row>
    <row r="719" spans="2:6" s="86" customFormat="1" ht="15.95" customHeight="1">
      <c r="B719" s="372">
        <v>3</v>
      </c>
      <c r="C719" s="830" t="s">
        <v>5091</v>
      </c>
      <c r="D719" s="370">
        <v>2020</v>
      </c>
      <c r="E719" s="370" t="s">
        <v>32</v>
      </c>
      <c r="F719" s="896">
        <v>231.71</v>
      </c>
    </row>
    <row r="720" spans="2:6" s="86" customFormat="1" ht="15.95" customHeight="1">
      <c r="B720" s="372">
        <v>4</v>
      </c>
      <c r="C720" s="830" t="s">
        <v>123</v>
      </c>
      <c r="D720" s="370">
        <v>2017</v>
      </c>
      <c r="E720" s="370" t="s">
        <v>32</v>
      </c>
      <c r="F720" s="896">
        <v>547.15</v>
      </c>
    </row>
    <row r="721" spans="2:6" s="86" customFormat="1" ht="15.95" customHeight="1">
      <c r="B721" s="372">
        <v>5</v>
      </c>
      <c r="C721" s="830" t="s">
        <v>168</v>
      </c>
      <c r="D721" s="370">
        <v>2017</v>
      </c>
      <c r="E721" s="370" t="s">
        <v>32</v>
      </c>
      <c r="F721" s="896">
        <f>65*3+2073.78+1070</f>
        <v>3338.78</v>
      </c>
    </row>
    <row r="722" spans="2:6" s="86" customFormat="1" ht="15.95" customHeight="1">
      <c r="B722" s="372">
        <v>6</v>
      </c>
      <c r="C722" s="830" t="s">
        <v>168</v>
      </c>
      <c r="D722" s="370">
        <v>2018</v>
      </c>
      <c r="E722" s="370" t="s">
        <v>32</v>
      </c>
      <c r="F722" s="896">
        <f>6700*2</f>
        <v>13400</v>
      </c>
    </row>
    <row r="723" spans="2:6" s="86" customFormat="1" ht="15.95" customHeight="1">
      <c r="B723" s="372">
        <v>7</v>
      </c>
      <c r="C723" s="836" t="s">
        <v>489</v>
      </c>
      <c r="D723" s="370">
        <v>2016</v>
      </c>
      <c r="E723" s="370" t="s">
        <v>33</v>
      </c>
      <c r="F723" s="897">
        <f>1450+1979+2499.99</f>
        <v>5928.99</v>
      </c>
    </row>
    <row r="724" spans="2:6" s="86" customFormat="1" ht="15.95" customHeight="1">
      <c r="B724" s="372">
        <v>8</v>
      </c>
      <c r="C724" s="836" t="s">
        <v>489</v>
      </c>
      <c r="D724" s="370">
        <v>2017</v>
      </c>
      <c r="E724" s="370" t="s">
        <v>33</v>
      </c>
      <c r="F724" s="897">
        <f>599+4257.03</f>
        <v>4856.03</v>
      </c>
    </row>
    <row r="725" spans="2:6" s="86" customFormat="1" ht="15.95" customHeight="1">
      <c r="B725" s="372">
        <v>9</v>
      </c>
      <c r="C725" s="836" t="s">
        <v>489</v>
      </c>
      <c r="D725" s="849">
        <v>2020</v>
      </c>
      <c r="E725" s="370" t="s">
        <v>33</v>
      </c>
      <c r="F725" s="897">
        <f>3549.01+2799+2500+16*2555.54+2555.65+2500+1500+4248+2785+2785+600</f>
        <v>66710.3</v>
      </c>
    </row>
    <row r="726" spans="2:6" s="86" customFormat="1" ht="15.95" customHeight="1">
      <c r="B726" s="372">
        <v>10</v>
      </c>
      <c r="C726" s="543" t="s">
        <v>5092</v>
      </c>
      <c r="D726" s="849">
        <v>2019</v>
      </c>
      <c r="E726" s="849" t="s">
        <v>33</v>
      </c>
      <c r="F726" s="897">
        <v>5428.98</v>
      </c>
    </row>
    <row r="727" spans="2:6" s="86" customFormat="1" ht="15.95" customHeight="1">
      <c r="B727" s="372">
        <v>11</v>
      </c>
      <c r="C727" s="543" t="s">
        <v>5093</v>
      </c>
      <c r="D727" s="849">
        <v>2018</v>
      </c>
      <c r="E727" s="849" t="s">
        <v>32</v>
      </c>
      <c r="F727" s="897">
        <v>395</v>
      </c>
    </row>
    <row r="728" spans="2:6" s="86" customFormat="1" ht="15.95" customHeight="1">
      <c r="B728" s="372">
        <v>12</v>
      </c>
      <c r="C728" s="543" t="s">
        <v>5093</v>
      </c>
      <c r="D728" s="370">
        <v>2019</v>
      </c>
      <c r="E728" s="849" t="s">
        <v>32</v>
      </c>
      <c r="F728" s="897">
        <v>669.99</v>
      </c>
    </row>
    <row r="729" spans="2:6" s="86" customFormat="1" ht="15.95" customHeight="1">
      <c r="B729" s="372">
        <v>13</v>
      </c>
      <c r="C729" s="836" t="s">
        <v>5094</v>
      </c>
      <c r="D729" s="370">
        <v>2018</v>
      </c>
      <c r="E729" s="849" t="s">
        <v>32</v>
      </c>
      <c r="F729" s="897">
        <f>697+1169.99</f>
        <v>1866.99</v>
      </c>
    </row>
    <row r="730" spans="2:6" s="86" customFormat="1" ht="15.95" customHeight="1">
      <c r="B730" s="372">
        <v>14</v>
      </c>
      <c r="C730" s="836" t="s">
        <v>3580</v>
      </c>
      <c r="D730" s="370">
        <v>2019</v>
      </c>
      <c r="E730" s="849" t="s">
        <v>32</v>
      </c>
      <c r="F730" s="897">
        <v>679</v>
      </c>
    </row>
    <row r="731" spans="2:6" s="86" customFormat="1" ht="15.95" customHeight="1">
      <c r="B731" s="372">
        <v>15</v>
      </c>
      <c r="C731" s="836" t="s">
        <v>3580</v>
      </c>
      <c r="D731" s="370">
        <v>2020</v>
      </c>
      <c r="E731" s="849" t="s">
        <v>32</v>
      </c>
      <c r="F731" s="897">
        <v>400</v>
      </c>
    </row>
    <row r="732" spans="2:6" s="86" customFormat="1" ht="15.95" customHeight="1">
      <c r="B732" s="372">
        <v>16</v>
      </c>
      <c r="C732" s="836" t="s">
        <v>488</v>
      </c>
      <c r="D732" s="370">
        <v>2017</v>
      </c>
      <c r="E732" s="849" t="s">
        <v>32</v>
      </c>
      <c r="F732" s="897">
        <f>200+210</f>
        <v>410</v>
      </c>
    </row>
    <row r="733" spans="2:6" s="86" customFormat="1" ht="15.95" customHeight="1">
      <c r="B733" s="372">
        <v>17</v>
      </c>
      <c r="C733" s="836" t="s">
        <v>5095</v>
      </c>
      <c r="D733" s="370">
        <v>2020</v>
      </c>
      <c r="E733" s="849" t="s">
        <v>32</v>
      </c>
      <c r="F733" s="897">
        <v>100</v>
      </c>
    </row>
    <row r="734" spans="2:6" s="86" customFormat="1" ht="15.95" customHeight="1">
      <c r="B734" s="372">
        <v>18</v>
      </c>
      <c r="C734" s="836" t="s">
        <v>487</v>
      </c>
      <c r="D734" s="370">
        <v>2019</v>
      </c>
      <c r="E734" s="849" t="s">
        <v>32</v>
      </c>
      <c r="F734" s="897">
        <v>299.99</v>
      </c>
    </row>
    <row r="735" spans="2:6" s="86" customFormat="1" ht="15.95" customHeight="1">
      <c r="B735" s="372">
        <v>19</v>
      </c>
      <c r="C735" s="836" t="s">
        <v>5096</v>
      </c>
      <c r="D735" s="370">
        <v>2016</v>
      </c>
      <c r="E735" s="849" t="s">
        <v>32</v>
      </c>
      <c r="F735" s="897">
        <v>200</v>
      </c>
    </row>
    <row r="736" spans="2:6" s="86" customFormat="1" ht="15.95" customHeight="1">
      <c r="B736" s="372">
        <v>20</v>
      </c>
      <c r="C736" s="836" t="s">
        <v>487</v>
      </c>
      <c r="D736" s="370">
        <v>2019</v>
      </c>
      <c r="E736" s="849" t="s">
        <v>32</v>
      </c>
      <c r="F736" s="897">
        <f>299.99+379</f>
        <v>678.99</v>
      </c>
    </row>
    <row r="737" spans="2:6" s="86" customFormat="1" ht="15.95" customHeight="1">
      <c r="B737" s="372">
        <v>21</v>
      </c>
      <c r="C737" s="836" t="s">
        <v>5097</v>
      </c>
      <c r="D737" s="370">
        <v>2020</v>
      </c>
      <c r="E737" s="849" t="s">
        <v>32</v>
      </c>
      <c r="F737" s="897">
        <v>3899.01</v>
      </c>
    </row>
    <row r="738" spans="2:6" s="86" customFormat="1" ht="15.95" customHeight="1">
      <c r="B738" s="372">
        <v>22</v>
      </c>
      <c r="C738" s="836" t="s">
        <v>5098</v>
      </c>
      <c r="D738" s="370">
        <v>2018</v>
      </c>
      <c r="E738" s="849" t="s">
        <v>32</v>
      </c>
      <c r="F738" s="897">
        <f>6700*2</f>
        <v>13400</v>
      </c>
    </row>
    <row r="739" spans="2:6" s="86" customFormat="1" ht="15.95" customHeight="1">
      <c r="B739" s="372">
        <v>23</v>
      </c>
      <c r="C739" s="836" t="s">
        <v>3579</v>
      </c>
      <c r="D739" s="370">
        <v>2016</v>
      </c>
      <c r="E739" s="849" t="s">
        <v>32</v>
      </c>
      <c r="F739" s="897">
        <v>4000</v>
      </c>
    </row>
    <row r="740" spans="2:6" s="86" customFormat="1" ht="15.95" customHeight="1">
      <c r="B740" s="372">
        <v>24</v>
      </c>
      <c r="C740" s="836" t="s">
        <v>3579</v>
      </c>
      <c r="D740" s="370">
        <v>2017</v>
      </c>
      <c r="E740" s="849" t="s">
        <v>32</v>
      </c>
      <c r="F740" s="897">
        <f>1299+200+450+249+450</f>
        <v>2648</v>
      </c>
    </row>
    <row r="741" spans="2:6" s="86" customFormat="1" ht="15.95" customHeight="1">
      <c r="B741" s="372">
        <v>25</v>
      </c>
      <c r="C741" s="836" t="s">
        <v>5099</v>
      </c>
      <c r="D741" s="370">
        <v>2016</v>
      </c>
      <c r="E741" s="849" t="s">
        <v>32</v>
      </c>
      <c r="F741" s="897">
        <v>2379</v>
      </c>
    </row>
    <row r="742" spans="2:6" s="86" customFormat="1" ht="15.95" customHeight="1">
      <c r="B742" s="372">
        <v>26</v>
      </c>
      <c r="C742" s="836" t="s">
        <v>2897</v>
      </c>
      <c r="D742" s="370">
        <v>2019</v>
      </c>
      <c r="E742" s="370" t="s">
        <v>33</v>
      </c>
      <c r="F742" s="897">
        <v>2524.9</v>
      </c>
    </row>
    <row r="743" spans="2:6" s="86" customFormat="1" ht="15.95" customHeight="1">
      <c r="B743" s="372">
        <v>27</v>
      </c>
      <c r="C743" s="836" t="s">
        <v>5100</v>
      </c>
      <c r="D743" s="370">
        <v>2017</v>
      </c>
      <c r="E743" s="370" t="s">
        <v>33</v>
      </c>
      <c r="F743" s="897">
        <f>1597.03+709.96+454.98+358+1070+557.01+557.01+627.21+835.99+659+180+799+569.98+3090.02+1198.99+2298.87+2398.5+2298.87+1476+2198.01+529+299</f>
        <v>24762.43</v>
      </c>
    </row>
    <row r="744" spans="2:6" s="86" customFormat="1" ht="15.95" customHeight="1">
      <c r="B744" s="372">
        <v>28</v>
      </c>
      <c r="C744" s="830" t="s">
        <v>123</v>
      </c>
      <c r="D744" s="370">
        <v>2012</v>
      </c>
      <c r="E744" s="849" t="s">
        <v>32</v>
      </c>
      <c r="F744" s="897">
        <v>2100</v>
      </c>
    </row>
    <row r="745" spans="2:6" s="86" customFormat="1" ht="15.95" customHeight="1">
      <c r="B745" s="372">
        <v>29</v>
      </c>
      <c r="C745" s="830" t="s">
        <v>489</v>
      </c>
      <c r="D745" s="370">
        <v>2012</v>
      </c>
      <c r="E745" s="370" t="s">
        <v>33</v>
      </c>
      <c r="F745" s="897">
        <f>1200.08+1199.99*5+1906.49</f>
        <v>9106.52</v>
      </c>
    </row>
    <row r="746" spans="2:6" s="86" customFormat="1" ht="15.95" customHeight="1">
      <c r="B746" s="372">
        <v>30</v>
      </c>
      <c r="C746" s="830" t="s">
        <v>489</v>
      </c>
      <c r="D746" s="370">
        <v>2014</v>
      </c>
      <c r="E746" s="370" t="s">
        <v>33</v>
      </c>
      <c r="F746" s="897">
        <f>2297.64*3+2297.64*2</f>
        <v>11488.2</v>
      </c>
    </row>
    <row r="747" spans="2:6" s="86" customFormat="1" ht="15.95" customHeight="1">
      <c r="B747" s="372">
        <v>31</v>
      </c>
      <c r="C747" s="836" t="s">
        <v>486</v>
      </c>
      <c r="D747" s="370">
        <v>2014</v>
      </c>
      <c r="E747" s="849" t="s">
        <v>32</v>
      </c>
      <c r="F747" s="897">
        <f>1091.58*3</f>
        <v>3274.74</v>
      </c>
    </row>
    <row r="748" spans="2:6" s="86" customFormat="1" ht="15.95" customHeight="1">
      <c r="B748" s="372">
        <v>32</v>
      </c>
      <c r="C748" s="836" t="s">
        <v>488</v>
      </c>
      <c r="D748" s="370">
        <v>2014</v>
      </c>
      <c r="E748" s="849" t="s">
        <v>32</v>
      </c>
      <c r="F748" s="897">
        <f>388.68*3</f>
        <v>1166.04</v>
      </c>
    </row>
    <row r="749" spans="2:6" s="86" customFormat="1" ht="15.95" customHeight="1">
      <c r="B749" s="372">
        <v>33</v>
      </c>
      <c r="C749" s="836" t="s">
        <v>1100</v>
      </c>
      <c r="D749" s="370">
        <v>2014</v>
      </c>
      <c r="E749" s="849" t="s">
        <v>32</v>
      </c>
      <c r="F749" s="897">
        <f>11844.9*3</f>
        <v>35534.699999999997</v>
      </c>
    </row>
    <row r="750" spans="2:6" s="86" customFormat="1" ht="15.95" customHeight="1">
      <c r="B750" s="372">
        <v>34</v>
      </c>
      <c r="C750" s="836" t="s">
        <v>5101</v>
      </c>
      <c r="D750" s="370">
        <v>2015</v>
      </c>
      <c r="E750" s="849" t="s">
        <v>32</v>
      </c>
      <c r="F750" s="897">
        <f>5500*2</f>
        <v>11000</v>
      </c>
    </row>
    <row r="751" spans="2:6" s="86" customFormat="1" ht="15.95" customHeight="1">
      <c r="B751" s="372">
        <v>35</v>
      </c>
      <c r="C751" s="836" t="s">
        <v>1088</v>
      </c>
      <c r="D751" s="370">
        <v>2012</v>
      </c>
      <c r="E751" s="849" t="s">
        <v>32</v>
      </c>
      <c r="F751" s="897">
        <v>1500</v>
      </c>
    </row>
    <row r="752" spans="2:6" s="86" customFormat="1" ht="15.95" customHeight="1">
      <c r="B752" s="372">
        <v>36</v>
      </c>
      <c r="C752" s="836" t="s">
        <v>5102</v>
      </c>
      <c r="D752" s="370">
        <v>2014</v>
      </c>
      <c r="E752" s="849" t="s">
        <v>32</v>
      </c>
      <c r="F752" s="897">
        <f>3147.57*2</f>
        <v>6295.14</v>
      </c>
    </row>
    <row r="753" spans="2:6" s="86" customFormat="1" ht="15.95" customHeight="1">
      <c r="B753" s="1392" t="s">
        <v>931</v>
      </c>
      <c r="C753" s="1393"/>
      <c r="D753" s="1393"/>
      <c r="E753" s="1394"/>
      <c r="F753" s="547">
        <f>SUM(F717:F722,F727:F741,F744,F747:F752)</f>
        <v>114713.23</v>
      </c>
    </row>
    <row r="754" spans="2:6" s="86" customFormat="1" ht="15.95" customHeight="1">
      <c r="B754" s="1387" t="s">
        <v>932</v>
      </c>
      <c r="C754" s="1387"/>
      <c r="D754" s="1387"/>
      <c r="E754" s="1387"/>
      <c r="F754" s="547">
        <f>SUM(F723:F726,F742:F743,F745:F746)</f>
        <v>130806.35</v>
      </c>
    </row>
    <row r="755" spans="2:6" s="86" customFormat="1" ht="15.95" customHeight="1">
      <c r="B755" s="1388" t="s">
        <v>1063</v>
      </c>
      <c r="C755" s="1388"/>
      <c r="D755" s="1388"/>
      <c r="E755" s="1388"/>
      <c r="F755" s="1388"/>
    </row>
    <row r="756" spans="2:6" s="86" customFormat="1" ht="15.95" customHeight="1">
      <c r="B756" s="336">
        <v>1</v>
      </c>
      <c r="C756" s="889" t="s">
        <v>5066</v>
      </c>
      <c r="D756" s="804">
        <v>2014</v>
      </c>
      <c r="E756" s="266" t="s">
        <v>33</v>
      </c>
      <c r="F756" s="806">
        <v>279.20999999999998</v>
      </c>
    </row>
    <row r="757" spans="2:6" s="86" customFormat="1" ht="15.95" customHeight="1">
      <c r="B757" s="336">
        <v>2</v>
      </c>
      <c r="C757" s="890" t="s">
        <v>3582</v>
      </c>
      <c r="D757" s="692">
        <v>2014</v>
      </c>
      <c r="E757" s="266" t="s">
        <v>32</v>
      </c>
      <c r="F757" s="636">
        <v>699</v>
      </c>
    </row>
    <row r="758" spans="2:6" s="86" customFormat="1" ht="15.95" customHeight="1">
      <c r="B758" s="336">
        <v>3</v>
      </c>
      <c r="C758" s="890" t="s">
        <v>1925</v>
      </c>
      <c r="D758" s="692">
        <v>2014</v>
      </c>
      <c r="E758" s="266" t="s">
        <v>32</v>
      </c>
      <c r="F758" s="636">
        <v>10800</v>
      </c>
    </row>
    <row r="759" spans="2:6" s="86" customFormat="1" ht="15.95" customHeight="1">
      <c r="B759" s="336">
        <v>4</v>
      </c>
      <c r="C759" s="890" t="s">
        <v>5067</v>
      </c>
      <c r="D759" s="692">
        <v>2014</v>
      </c>
      <c r="E759" s="266" t="s">
        <v>32</v>
      </c>
      <c r="F759" s="636">
        <v>5881</v>
      </c>
    </row>
    <row r="760" spans="2:6" s="86" customFormat="1" ht="15.95" customHeight="1">
      <c r="B760" s="336">
        <v>5</v>
      </c>
      <c r="C760" s="889" t="s">
        <v>3583</v>
      </c>
      <c r="D760" s="804">
        <v>2014</v>
      </c>
      <c r="E760" s="266" t="s">
        <v>32</v>
      </c>
      <c r="F760" s="806">
        <v>175</v>
      </c>
    </row>
    <row r="761" spans="2:6" s="86" customFormat="1" ht="15.95" customHeight="1">
      <c r="B761" s="336">
        <v>6</v>
      </c>
      <c r="C761" s="889" t="s">
        <v>3584</v>
      </c>
      <c r="D761" s="804">
        <v>2014</v>
      </c>
      <c r="E761" s="266" t="s">
        <v>32</v>
      </c>
      <c r="F761" s="806">
        <v>175</v>
      </c>
    </row>
    <row r="762" spans="2:6" s="86" customFormat="1" ht="15.95" customHeight="1">
      <c r="B762" s="336">
        <v>7</v>
      </c>
      <c r="C762" s="889" t="s">
        <v>3583</v>
      </c>
      <c r="D762" s="804">
        <v>2014</v>
      </c>
      <c r="E762" s="266" t="s">
        <v>32</v>
      </c>
      <c r="F762" s="806">
        <v>175</v>
      </c>
    </row>
    <row r="763" spans="2:6" s="86" customFormat="1" ht="15.95" customHeight="1">
      <c r="B763" s="336">
        <v>8</v>
      </c>
      <c r="C763" s="889" t="s">
        <v>503</v>
      </c>
      <c r="D763" s="804">
        <v>2014</v>
      </c>
      <c r="E763" s="266" t="s">
        <v>32</v>
      </c>
      <c r="F763" s="806">
        <v>400</v>
      </c>
    </row>
    <row r="764" spans="2:6" s="86" customFormat="1" ht="15.95" customHeight="1">
      <c r="B764" s="336">
        <v>9</v>
      </c>
      <c r="C764" s="890" t="s">
        <v>3590</v>
      </c>
      <c r="D764" s="692">
        <v>2015</v>
      </c>
      <c r="E764" s="266" t="s">
        <v>33</v>
      </c>
      <c r="F764" s="636">
        <v>1299</v>
      </c>
    </row>
    <row r="765" spans="2:6" s="86" customFormat="1" ht="15.95" customHeight="1">
      <c r="B765" s="336">
        <v>10</v>
      </c>
      <c r="C765" s="890" t="s">
        <v>1924</v>
      </c>
      <c r="D765" s="692">
        <v>2015</v>
      </c>
      <c r="E765" s="266" t="s">
        <v>32</v>
      </c>
      <c r="F765" s="636">
        <v>4250</v>
      </c>
    </row>
    <row r="766" spans="2:6" s="86" customFormat="1" ht="15.95" customHeight="1">
      <c r="B766" s="336">
        <v>11</v>
      </c>
      <c r="C766" s="889" t="s">
        <v>3591</v>
      </c>
      <c r="D766" s="804">
        <v>2015</v>
      </c>
      <c r="E766" s="266" t="s">
        <v>33</v>
      </c>
      <c r="F766" s="806">
        <v>70</v>
      </c>
    </row>
    <row r="767" spans="2:6" s="86" customFormat="1" ht="15.95" customHeight="1">
      <c r="B767" s="336">
        <v>12</v>
      </c>
      <c r="C767" s="889" t="s">
        <v>3585</v>
      </c>
      <c r="D767" s="804">
        <v>2016</v>
      </c>
      <c r="E767" s="266" t="s">
        <v>32</v>
      </c>
      <c r="F767" s="806">
        <v>349</v>
      </c>
    </row>
    <row r="768" spans="2:6" s="86" customFormat="1" ht="15.95" customHeight="1">
      <c r="B768" s="336">
        <v>13</v>
      </c>
      <c r="C768" s="889" t="s">
        <v>3586</v>
      </c>
      <c r="D768" s="804">
        <v>2016</v>
      </c>
      <c r="E768" s="266" t="s">
        <v>32</v>
      </c>
      <c r="F768" s="806">
        <v>349</v>
      </c>
    </row>
    <row r="769" spans="2:6" s="86" customFormat="1" ht="15.95" customHeight="1">
      <c r="B769" s="336">
        <v>14</v>
      </c>
      <c r="C769" s="889" t="s">
        <v>3585</v>
      </c>
      <c r="D769" s="804">
        <v>2016</v>
      </c>
      <c r="E769" s="266" t="s">
        <v>32</v>
      </c>
      <c r="F769" s="806">
        <v>349</v>
      </c>
    </row>
    <row r="770" spans="2:6" s="86" customFormat="1" ht="15.95" customHeight="1">
      <c r="B770" s="336">
        <v>15</v>
      </c>
      <c r="C770" s="889" t="s">
        <v>3587</v>
      </c>
      <c r="D770" s="804">
        <v>2016</v>
      </c>
      <c r="E770" s="266" t="s">
        <v>32</v>
      </c>
      <c r="F770" s="806">
        <v>226.83</v>
      </c>
    </row>
    <row r="771" spans="2:6" s="86" customFormat="1" ht="15.95" customHeight="1">
      <c r="B771" s="336">
        <v>16</v>
      </c>
      <c r="C771" s="889" t="s">
        <v>3588</v>
      </c>
      <c r="D771" s="804">
        <v>2017</v>
      </c>
      <c r="E771" s="266" t="s">
        <v>32</v>
      </c>
      <c r="F771" s="806">
        <v>349</v>
      </c>
    </row>
    <row r="772" spans="2:6" s="86" customFormat="1" ht="15.95" customHeight="1">
      <c r="B772" s="336">
        <v>17</v>
      </c>
      <c r="C772" s="889" t="s">
        <v>3588</v>
      </c>
      <c r="D772" s="804">
        <v>2017</v>
      </c>
      <c r="E772" s="266" t="s">
        <v>32</v>
      </c>
      <c r="F772" s="806">
        <v>349</v>
      </c>
    </row>
    <row r="773" spans="2:6" s="86" customFormat="1" ht="15.95" customHeight="1">
      <c r="B773" s="336">
        <v>18</v>
      </c>
      <c r="C773" s="889" t="s">
        <v>3589</v>
      </c>
      <c r="D773" s="804">
        <v>2018</v>
      </c>
      <c r="E773" s="266" t="s">
        <v>32</v>
      </c>
      <c r="F773" s="806">
        <v>6700</v>
      </c>
    </row>
    <row r="774" spans="2:6" s="86" customFormat="1" ht="15.95" customHeight="1">
      <c r="B774" s="336">
        <v>19</v>
      </c>
      <c r="C774" s="889" t="s">
        <v>3589</v>
      </c>
      <c r="D774" s="804">
        <v>2018</v>
      </c>
      <c r="E774" s="266" t="s">
        <v>32</v>
      </c>
      <c r="F774" s="806">
        <v>6700</v>
      </c>
    </row>
    <row r="775" spans="2:6" s="86" customFormat="1" ht="15.95" customHeight="1">
      <c r="B775" s="336">
        <v>20</v>
      </c>
      <c r="C775" s="889" t="s">
        <v>1926</v>
      </c>
      <c r="D775" s="804">
        <v>2014</v>
      </c>
      <c r="E775" s="266" t="s">
        <v>33</v>
      </c>
      <c r="F775" s="806">
        <v>2468</v>
      </c>
    </row>
    <row r="776" spans="2:6" s="86" customFormat="1" ht="15.95" customHeight="1">
      <c r="B776" s="336">
        <v>21</v>
      </c>
      <c r="C776" s="889" t="s">
        <v>3592</v>
      </c>
      <c r="D776" s="804">
        <v>2015</v>
      </c>
      <c r="E776" s="266" t="s">
        <v>33</v>
      </c>
      <c r="F776" s="806">
        <v>175</v>
      </c>
    </row>
    <row r="777" spans="2:6" s="86" customFormat="1" ht="15.95" customHeight="1">
      <c r="B777" s="336">
        <v>22</v>
      </c>
      <c r="C777" s="889" t="s">
        <v>3593</v>
      </c>
      <c r="D777" s="804">
        <v>2016</v>
      </c>
      <c r="E777" s="266" t="s">
        <v>33</v>
      </c>
      <c r="F777" s="806">
        <v>1263.02</v>
      </c>
    </row>
    <row r="778" spans="2:6" s="86" customFormat="1" ht="15.95" customHeight="1">
      <c r="B778" s="336">
        <v>23</v>
      </c>
      <c r="C778" s="889" t="s">
        <v>3594</v>
      </c>
      <c r="D778" s="804">
        <v>2017</v>
      </c>
      <c r="E778" s="266" t="s">
        <v>33</v>
      </c>
      <c r="F778" s="806">
        <v>300</v>
      </c>
    </row>
    <row r="779" spans="2:6" s="86" customFormat="1" ht="15.95" customHeight="1">
      <c r="B779" s="336">
        <v>24</v>
      </c>
      <c r="C779" s="889" t="s">
        <v>3595</v>
      </c>
      <c r="D779" s="804">
        <v>2017</v>
      </c>
      <c r="E779" s="266" t="s">
        <v>33</v>
      </c>
      <c r="F779" s="806">
        <v>369</v>
      </c>
    </row>
    <row r="780" spans="2:6" s="86" customFormat="1" ht="15.95" customHeight="1">
      <c r="B780" s="336">
        <v>25</v>
      </c>
      <c r="C780" s="889" t="s">
        <v>3595</v>
      </c>
      <c r="D780" s="804">
        <v>2017</v>
      </c>
      <c r="E780" s="266" t="s">
        <v>33</v>
      </c>
      <c r="F780" s="806">
        <v>369</v>
      </c>
    </row>
    <row r="781" spans="2:6" s="86" customFormat="1" ht="15.95" customHeight="1">
      <c r="B781" s="336">
        <v>26</v>
      </c>
      <c r="C781" s="889" t="s">
        <v>5068</v>
      </c>
      <c r="D781" s="804">
        <v>2018</v>
      </c>
      <c r="E781" s="266" t="s">
        <v>32</v>
      </c>
      <c r="F781" s="806">
        <v>511.99</v>
      </c>
    </row>
    <row r="782" spans="2:6" s="86" customFormat="1" ht="15.95" customHeight="1">
      <c r="B782" s="336">
        <v>27</v>
      </c>
      <c r="C782" s="889" t="s">
        <v>3596</v>
      </c>
      <c r="D782" s="804">
        <v>2019</v>
      </c>
      <c r="E782" s="266" t="s">
        <v>33</v>
      </c>
      <c r="F782" s="806">
        <v>719.1</v>
      </c>
    </row>
    <row r="783" spans="2:6" s="86" customFormat="1" ht="15.95" customHeight="1">
      <c r="B783" s="336">
        <v>28</v>
      </c>
      <c r="C783" s="889" t="s">
        <v>5069</v>
      </c>
      <c r="D783" s="804">
        <v>2019</v>
      </c>
      <c r="E783" s="266" t="s">
        <v>32</v>
      </c>
      <c r="F783" s="806">
        <v>1238</v>
      </c>
    </row>
    <row r="784" spans="2:6" s="86" customFormat="1" ht="15.95" customHeight="1">
      <c r="B784" s="336">
        <v>29</v>
      </c>
      <c r="C784" s="889" t="s">
        <v>5070</v>
      </c>
      <c r="D784" s="804">
        <v>2019</v>
      </c>
      <c r="E784" s="266" t="s">
        <v>33</v>
      </c>
      <c r="F784" s="806">
        <v>300</v>
      </c>
    </row>
    <row r="785" spans="2:6" s="86" customFormat="1" ht="15.95" customHeight="1">
      <c r="B785" s="336">
        <v>30</v>
      </c>
      <c r="C785" s="889" t="s">
        <v>5071</v>
      </c>
      <c r="D785" s="804">
        <v>2019</v>
      </c>
      <c r="E785" s="266" t="s">
        <v>32</v>
      </c>
      <c r="F785" s="806">
        <v>6400</v>
      </c>
    </row>
    <row r="786" spans="2:6" s="86" customFormat="1" ht="15.95" customHeight="1">
      <c r="B786" s="336">
        <v>31</v>
      </c>
      <c r="C786" s="889" t="s">
        <v>5072</v>
      </c>
      <c r="D786" s="804">
        <v>2020</v>
      </c>
      <c r="E786" s="266" t="s">
        <v>33</v>
      </c>
      <c r="F786" s="806">
        <v>246.05</v>
      </c>
    </row>
    <row r="787" spans="2:6" s="86" customFormat="1" ht="15.95" customHeight="1">
      <c r="B787" s="336">
        <v>32</v>
      </c>
      <c r="C787" s="889" t="s">
        <v>5072</v>
      </c>
      <c r="D787" s="804">
        <v>2020</v>
      </c>
      <c r="E787" s="266" t="s">
        <v>33</v>
      </c>
      <c r="F787" s="806">
        <v>246.05</v>
      </c>
    </row>
    <row r="788" spans="2:6" s="86" customFormat="1" ht="15.95" customHeight="1">
      <c r="B788" s="336">
        <v>33</v>
      </c>
      <c r="C788" s="889" t="s">
        <v>5072</v>
      </c>
      <c r="D788" s="804">
        <v>2020</v>
      </c>
      <c r="E788" s="266" t="s">
        <v>33</v>
      </c>
      <c r="F788" s="806">
        <v>246.05</v>
      </c>
    </row>
    <row r="789" spans="2:6" s="86" customFormat="1" ht="15.95" customHeight="1">
      <c r="B789" s="336">
        <v>34</v>
      </c>
      <c r="C789" s="889" t="s">
        <v>5072</v>
      </c>
      <c r="D789" s="804">
        <v>2020</v>
      </c>
      <c r="E789" s="266" t="s">
        <v>33</v>
      </c>
      <c r="F789" s="806">
        <v>246.05</v>
      </c>
    </row>
    <row r="790" spans="2:6" s="86" customFormat="1" ht="15.95" customHeight="1">
      <c r="B790" s="336">
        <v>35</v>
      </c>
      <c r="C790" s="889" t="s">
        <v>5072</v>
      </c>
      <c r="D790" s="804">
        <v>2020</v>
      </c>
      <c r="E790" s="266" t="s">
        <v>33</v>
      </c>
      <c r="F790" s="806">
        <v>246.05</v>
      </c>
    </row>
    <row r="791" spans="2:6" s="86" customFormat="1" ht="15.95" customHeight="1">
      <c r="B791" s="336">
        <v>36</v>
      </c>
      <c r="C791" s="889" t="s">
        <v>5072</v>
      </c>
      <c r="D791" s="804">
        <v>2020</v>
      </c>
      <c r="E791" s="266" t="s">
        <v>33</v>
      </c>
      <c r="F791" s="806">
        <v>246.05</v>
      </c>
    </row>
    <row r="792" spans="2:6" s="86" customFormat="1" ht="15.95" customHeight="1">
      <c r="B792" s="336">
        <v>37</v>
      </c>
      <c r="C792" s="889" t="s">
        <v>5073</v>
      </c>
      <c r="D792" s="804">
        <v>2020</v>
      </c>
      <c r="E792" s="266" t="s">
        <v>33</v>
      </c>
      <c r="F792" s="806">
        <v>2500</v>
      </c>
    </row>
    <row r="793" spans="2:6" s="86" customFormat="1" ht="15.95" customHeight="1">
      <c r="B793" s="336">
        <v>38</v>
      </c>
      <c r="C793" s="889" t="s">
        <v>5074</v>
      </c>
      <c r="D793" s="804">
        <v>2020</v>
      </c>
      <c r="E793" s="266" t="s">
        <v>33</v>
      </c>
      <c r="F793" s="806">
        <v>2555.5500000000002</v>
      </c>
    </row>
    <row r="794" spans="2:6" s="86" customFormat="1" ht="15.95" customHeight="1">
      <c r="B794" s="336">
        <v>39</v>
      </c>
      <c r="C794" s="889" t="s">
        <v>5074</v>
      </c>
      <c r="D794" s="804">
        <v>2020</v>
      </c>
      <c r="E794" s="266" t="s">
        <v>33</v>
      </c>
      <c r="F794" s="806">
        <v>2555.54</v>
      </c>
    </row>
    <row r="795" spans="2:6" s="86" customFormat="1" ht="15.95" customHeight="1">
      <c r="B795" s="336">
        <v>40</v>
      </c>
      <c r="C795" s="889" t="s">
        <v>5075</v>
      </c>
      <c r="D795" s="804">
        <v>2019</v>
      </c>
      <c r="E795" s="266" t="s">
        <v>33</v>
      </c>
      <c r="F795" s="806">
        <v>159</v>
      </c>
    </row>
    <row r="796" spans="2:6" s="86" customFormat="1" ht="15.95" customHeight="1">
      <c r="B796" s="336">
        <v>41</v>
      </c>
      <c r="C796" s="889" t="s">
        <v>5076</v>
      </c>
      <c r="D796" s="804">
        <v>2020</v>
      </c>
      <c r="E796" s="266" t="s">
        <v>32</v>
      </c>
      <c r="F796" s="806">
        <v>365.04</v>
      </c>
    </row>
    <row r="797" spans="2:6" s="86" customFormat="1" ht="15.95" customHeight="1">
      <c r="B797" s="336">
        <v>42</v>
      </c>
      <c r="C797" s="889" t="s">
        <v>5077</v>
      </c>
      <c r="D797" s="804">
        <v>2020</v>
      </c>
      <c r="E797" s="266" t="s">
        <v>33</v>
      </c>
      <c r="F797" s="806">
        <v>1199</v>
      </c>
    </row>
    <row r="798" spans="2:6" s="86" customFormat="1" ht="15.95" customHeight="1">
      <c r="B798" s="336">
        <v>43</v>
      </c>
      <c r="C798" s="889" t="s">
        <v>5078</v>
      </c>
      <c r="D798" s="804">
        <v>2020</v>
      </c>
      <c r="E798" s="266" t="s">
        <v>32</v>
      </c>
      <c r="F798" s="806">
        <v>2275.6</v>
      </c>
    </row>
    <row r="799" spans="2:6" s="86" customFormat="1" ht="15.95" customHeight="1">
      <c r="B799" s="1392" t="s">
        <v>931</v>
      </c>
      <c r="C799" s="1393"/>
      <c r="D799" s="1393"/>
      <c r="E799" s="1394"/>
      <c r="F799" s="547">
        <f>SUM(F757:F763,F765,F767:F774,F781,F783,F785,F796,F798)</f>
        <v>48717.46</v>
      </c>
    </row>
    <row r="800" spans="2:6" s="86" customFormat="1" ht="15.95" customHeight="1">
      <c r="B800" s="1387" t="s">
        <v>932</v>
      </c>
      <c r="C800" s="1387"/>
      <c r="D800" s="1387"/>
      <c r="E800" s="1387"/>
      <c r="F800" s="547">
        <f>SUM(F756,F764,F766,F775:F780,F782,F784,F786:F795,F797)</f>
        <v>18056.719999999998</v>
      </c>
    </row>
    <row r="801" spans="2:6" s="86" customFormat="1" ht="15.95" customHeight="1">
      <c r="B801" s="1388" t="s">
        <v>504</v>
      </c>
      <c r="C801" s="1388"/>
      <c r="D801" s="1388"/>
      <c r="E801" s="1388"/>
      <c r="F801" s="1388"/>
    </row>
    <row r="802" spans="2:6" s="86" customFormat="1" ht="15.95" customHeight="1">
      <c r="B802" s="336">
        <v>1</v>
      </c>
      <c r="C802" s="698" t="s">
        <v>512</v>
      </c>
      <c r="D802" s="699">
        <v>2015</v>
      </c>
      <c r="E802" s="700" t="s">
        <v>32</v>
      </c>
      <c r="F802" s="701">
        <v>17357.72</v>
      </c>
    </row>
    <row r="803" spans="2:6" s="86" customFormat="1" ht="15.95" customHeight="1">
      <c r="B803" s="336">
        <v>2</v>
      </c>
      <c r="C803" s="698" t="s">
        <v>123</v>
      </c>
      <c r="D803" s="699">
        <v>2016</v>
      </c>
      <c r="E803" s="700" t="s">
        <v>32</v>
      </c>
      <c r="F803" s="701">
        <v>1828.46</v>
      </c>
    </row>
    <row r="804" spans="2:6" s="86" customFormat="1" ht="15.95" customHeight="1">
      <c r="B804" s="336">
        <v>3</v>
      </c>
      <c r="C804" s="698" t="s">
        <v>123</v>
      </c>
      <c r="D804" s="699">
        <v>2015</v>
      </c>
      <c r="E804" s="700" t="s">
        <v>32</v>
      </c>
      <c r="F804" s="701">
        <v>2143.0700000000002</v>
      </c>
    </row>
    <row r="805" spans="2:6" s="86" customFormat="1" ht="15.95" customHeight="1">
      <c r="B805" s="336">
        <v>4</v>
      </c>
      <c r="C805" s="698" t="s">
        <v>123</v>
      </c>
      <c r="D805" s="699">
        <v>2016</v>
      </c>
      <c r="E805" s="700" t="s">
        <v>32</v>
      </c>
      <c r="F805" s="701">
        <v>1705.69</v>
      </c>
    </row>
    <row r="806" spans="2:6" s="86" customFormat="1" ht="15.95" customHeight="1">
      <c r="B806" s="336">
        <v>5</v>
      </c>
      <c r="C806" s="698" t="s">
        <v>123</v>
      </c>
      <c r="D806" s="699">
        <v>2016</v>
      </c>
      <c r="E806" s="700" t="s">
        <v>32</v>
      </c>
      <c r="F806" s="701">
        <v>1706.5</v>
      </c>
    </row>
    <row r="807" spans="2:6" s="86" customFormat="1" ht="15.95" customHeight="1">
      <c r="B807" s="336">
        <v>6</v>
      </c>
      <c r="C807" s="698" t="s">
        <v>123</v>
      </c>
      <c r="D807" s="699">
        <v>2016</v>
      </c>
      <c r="E807" s="700" t="s">
        <v>32</v>
      </c>
      <c r="F807" s="701">
        <v>1434.96</v>
      </c>
    </row>
    <row r="808" spans="2:6" s="86" customFormat="1" ht="15.95" customHeight="1">
      <c r="B808" s="336">
        <v>7</v>
      </c>
      <c r="C808" s="698" t="s">
        <v>123</v>
      </c>
      <c r="D808" s="699">
        <v>2016</v>
      </c>
      <c r="E808" s="700" t="s">
        <v>32</v>
      </c>
      <c r="F808" s="701">
        <v>2195.12</v>
      </c>
    </row>
    <row r="809" spans="2:6" s="86" customFormat="1" ht="15.95" customHeight="1">
      <c r="B809" s="336">
        <v>8</v>
      </c>
      <c r="C809" s="698" t="s">
        <v>123</v>
      </c>
      <c r="D809" s="699">
        <v>2016</v>
      </c>
      <c r="E809" s="700" t="s">
        <v>32</v>
      </c>
      <c r="F809" s="701">
        <v>2723.58</v>
      </c>
    </row>
    <row r="810" spans="2:6" s="86" customFormat="1" ht="15.95" customHeight="1">
      <c r="B810" s="336">
        <v>9</v>
      </c>
      <c r="C810" s="698" t="s">
        <v>123</v>
      </c>
      <c r="D810" s="699">
        <v>2017</v>
      </c>
      <c r="E810" s="700" t="s">
        <v>32</v>
      </c>
      <c r="F810" s="701">
        <v>2251.2199999999998</v>
      </c>
    </row>
    <row r="811" spans="2:6" s="86" customFormat="1" ht="15.95" customHeight="1">
      <c r="B811" s="336">
        <v>10</v>
      </c>
      <c r="C811" s="698" t="s">
        <v>3597</v>
      </c>
      <c r="D811" s="699">
        <v>2017</v>
      </c>
      <c r="E811" s="700" t="s">
        <v>32</v>
      </c>
      <c r="F811" s="701">
        <v>5308.95</v>
      </c>
    </row>
    <row r="812" spans="2:6" s="86" customFormat="1" ht="15.95" customHeight="1">
      <c r="B812" s="336">
        <v>11</v>
      </c>
      <c r="C812" s="698" t="s">
        <v>3598</v>
      </c>
      <c r="D812" s="702">
        <v>2018</v>
      </c>
      <c r="E812" s="700" t="s">
        <v>32</v>
      </c>
      <c r="F812" s="701">
        <v>18696</v>
      </c>
    </row>
    <row r="813" spans="2:6" s="86" customFormat="1" ht="15.95" customHeight="1">
      <c r="B813" s="336">
        <v>12</v>
      </c>
      <c r="C813" s="698" t="s">
        <v>3934</v>
      </c>
      <c r="D813" s="702">
        <v>2018</v>
      </c>
      <c r="E813" s="700" t="s">
        <v>32</v>
      </c>
      <c r="F813" s="701">
        <v>12300</v>
      </c>
    </row>
    <row r="814" spans="2:6" s="86" customFormat="1" ht="15.95" customHeight="1">
      <c r="B814" s="336">
        <v>13</v>
      </c>
      <c r="C814" s="698" t="s">
        <v>3600</v>
      </c>
      <c r="D814" s="702">
        <v>2018</v>
      </c>
      <c r="E814" s="700" t="s">
        <v>32</v>
      </c>
      <c r="F814" s="701">
        <v>7872</v>
      </c>
    </row>
    <row r="815" spans="2:6" s="86" customFormat="1" ht="15.95" customHeight="1">
      <c r="B815" s="336">
        <v>14</v>
      </c>
      <c r="C815" s="698" t="s">
        <v>97</v>
      </c>
      <c r="D815" s="702">
        <v>2020</v>
      </c>
      <c r="E815" s="700" t="s">
        <v>32</v>
      </c>
      <c r="F815" s="701">
        <v>2438.21</v>
      </c>
    </row>
    <row r="816" spans="2:6" s="86" customFormat="1" ht="15.95" customHeight="1">
      <c r="B816" s="336">
        <v>15</v>
      </c>
      <c r="C816" s="698" t="s">
        <v>97</v>
      </c>
      <c r="D816" s="702">
        <v>2020</v>
      </c>
      <c r="E816" s="700" t="s">
        <v>32</v>
      </c>
      <c r="F816" s="701">
        <v>2665.05</v>
      </c>
    </row>
    <row r="817" spans="2:6" s="86" customFormat="1" ht="15.95" customHeight="1">
      <c r="B817" s="336">
        <v>16</v>
      </c>
      <c r="C817" s="698" t="s">
        <v>513</v>
      </c>
      <c r="D817" s="702">
        <v>2020</v>
      </c>
      <c r="E817" s="700" t="s">
        <v>32</v>
      </c>
      <c r="F817" s="701">
        <v>122000</v>
      </c>
    </row>
    <row r="818" spans="2:6" s="86" customFormat="1" ht="15.95" customHeight="1">
      <c r="B818" s="336">
        <v>17</v>
      </c>
      <c r="C818" s="698" t="s">
        <v>3599</v>
      </c>
      <c r="D818" s="702">
        <v>2018</v>
      </c>
      <c r="E818" s="700" t="s">
        <v>32</v>
      </c>
      <c r="F818" s="701">
        <v>3936</v>
      </c>
    </row>
    <row r="819" spans="2:6" s="86" customFormat="1" ht="15.95" customHeight="1">
      <c r="B819" s="336">
        <v>18</v>
      </c>
      <c r="C819" s="698" t="s">
        <v>2788</v>
      </c>
      <c r="D819" s="699">
        <v>2017</v>
      </c>
      <c r="E819" s="700" t="s">
        <v>33</v>
      </c>
      <c r="F819" s="701">
        <v>4707</v>
      </c>
    </row>
    <row r="820" spans="2:6" s="86" customFormat="1" ht="15.95" customHeight="1">
      <c r="B820" s="336">
        <v>19</v>
      </c>
      <c r="C820" s="698" t="s">
        <v>513</v>
      </c>
      <c r="D820" s="702">
        <v>2018</v>
      </c>
      <c r="E820" s="700" t="s">
        <v>33</v>
      </c>
      <c r="F820" s="703">
        <v>2073.1799999999998</v>
      </c>
    </row>
    <row r="821" spans="2:6" s="86" customFormat="1" ht="15.95" customHeight="1">
      <c r="B821" s="336">
        <v>20</v>
      </c>
      <c r="C821" s="698" t="s">
        <v>513</v>
      </c>
      <c r="D821" s="702">
        <v>2018</v>
      </c>
      <c r="E821" s="700" t="s">
        <v>33</v>
      </c>
      <c r="F821" s="703">
        <v>1666.67</v>
      </c>
    </row>
    <row r="822" spans="2:6" s="86" customFormat="1" ht="15.95" customHeight="1">
      <c r="B822" s="336">
        <v>21</v>
      </c>
      <c r="C822" s="698" t="s">
        <v>513</v>
      </c>
      <c r="D822" s="702">
        <v>2018</v>
      </c>
      <c r="E822" s="700" t="s">
        <v>33</v>
      </c>
      <c r="F822" s="703">
        <v>4390.24</v>
      </c>
    </row>
    <row r="823" spans="2:6" s="86" customFormat="1" ht="15.95" customHeight="1">
      <c r="B823" s="336">
        <v>22</v>
      </c>
      <c r="C823" s="698" t="s">
        <v>513</v>
      </c>
      <c r="D823" s="702">
        <v>2019</v>
      </c>
      <c r="E823" s="700" t="s">
        <v>33</v>
      </c>
      <c r="F823" s="703">
        <v>3983.74</v>
      </c>
    </row>
    <row r="824" spans="2:6" s="86" customFormat="1" ht="15.95" customHeight="1">
      <c r="B824" s="336">
        <v>23</v>
      </c>
      <c r="C824" s="698" t="s">
        <v>219</v>
      </c>
      <c r="D824" s="702">
        <v>2016</v>
      </c>
      <c r="E824" s="700" t="s">
        <v>33</v>
      </c>
      <c r="F824" s="703">
        <v>1296</v>
      </c>
    </row>
    <row r="825" spans="2:6" s="86" customFormat="1" ht="15.95" customHeight="1">
      <c r="B825" s="336">
        <v>24</v>
      </c>
      <c r="C825" s="698" t="s">
        <v>219</v>
      </c>
      <c r="D825" s="702">
        <v>2020</v>
      </c>
      <c r="E825" s="700" t="s">
        <v>33</v>
      </c>
      <c r="F825" s="701">
        <v>2787.8</v>
      </c>
    </row>
    <row r="826" spans="2:6" s="86" customFormat="1" ht="15.95" customHeight="1">
      <c r="B826" s="336">
        <v>25</v>
      </c>
      <c r="C826" s="698" t="s">
        <v>219</v>
      </c>
      <c r="D826" s="702">
        <v>2020</v>
      </c>
      <c r="E826" s="700" t="s">
        <v>33</v>
      </c>
      <c r="F826" s="701">
        <v>2787.8</v>
      </c>
    </row>
    <row r="827" spans="2:6" s="86" customFormat="1" ht="15.95" customHeight="1">
      <c r="B827" s="336">
        <v>26</v>
      </c>
      <c r="C827" s="698" t="s">
        <v>513</v>
      </c>
      <c r="D827" s="702">
        <v>2020</v>
      </c>
      <c r="E827" s="700" t="s">
        <v>33</v>
      </c>
      <c r="F827" s="701">
        <v>6097.56</v>
      </c>
    </row>
    <row r="828" spans="2:6" s="86" customFormat="1" ht="15.95" customHeight="1">
      <c r="B828" s="336">
        <v>27</v>
      </c>
      <c r="C828" s="698" t="s">
        <v>219</v>
      </c>
      <c r="D828" s="702">
        <v>2020</v>
      </c>
      <c r="E828" s="700" t="s">
        <v>33</v>
      </c>
      <c r="F828" s="701">
        <v>2885.37</v>
      </c>
    </row>
    <row r="829" spans="2:6" s="86" customFormat="1" ht="15.95" customHeight="1">
      <c r="B829" s="336">
        <v>28</v>
      </c>
      <c r="C829" s="698" t="s">
        <v>219</v>
      </c>
      <c r="D829" s="702">
        <v>2020</v>
      </c>
      <c r="E829" s="700" t="s">
        <v>33</v>
      </c>
      <c r="F829" s="701">
        <v>2885.37</v>
      </c>
    </row>
    <row r="830" spans="2:6" s="86" customFormat="1" ht="15.95" customHeight="1">
      <c r="B830" s="336">
        <v>29</v>
      </c>
      <c r="C830" s="698" t="s">
        <v>123</v>
      </c>
      <c r="D830" s="699">
        <v>2012</v>
      </c>
      <c r="E830" s="700" t="s">
        <v>32</v>
      </c>
      <c r="F830" s="701">
        <v>3902.43</v>
      </c>
    </row>
    <row r="831" spans="2:6" s="86" customFormat="1" ht="15.95" customHeight="1">
      <c r="B831" s="336">
        <v>30</v>
      </c>
      <c r="C831" s="698" t="s">
        <v>123</v>
      </c>
      <c r="D831" s="699">
        <v>2012</v>
      </c>
      <c r="E831" s="700" t="s">
        <v>32</v>
      </c>
      <c r="F831" s="701">
        <v>1908.94</v>
      </c>
    </row>
    <row r="832" spans="2:6" s="86" customFormat="1" ht="15.95" customHeight="1">
      <c r="B832" s="336">
        <v>31</v>
      </c>
      <c r="C832" s="698" t="s">
        <v>219</v>
      </c>
      <c r="D832" s="702">
        <v>2012</v>
      </c>
      <c r="E832" s="700" t="s">
        <v>33</v>
      </c>
      <c r="F832" s="703">
        <v>1593.49</v>
      </c>
    </row>
    <row r="833" spans="2:6" s="86" customFormat="1" ht="15.95" customHeight="1">
      <c r="B833" s="336">
        <v>32</v>
      </c>
      <c r="C833" s="698" t="s">
        <v>123</v>
      </c>
      <c r="D833" s="702">
        <v>2013</v>
      </c>
      <c r="E833" s="700" t="s">
        <v>32</v>
      </c>
      <c r="F833" s="703">
        <v>10602</v>
      </c>
    </row>
    <row r="834" spans="2:6" s="86" customFormat="1" ht="15.95" customHeight="1">
      <c r="B834" s="336">
        <v>33</v>
      </c>
      <c r="C834" s="698" t="s">
        <v>123</v>
      </c>
      <c r="D834" s="702">
        <v>2013</v>
      </c>
      <c r="E834" s="700" t="s">
        <v>32</v>
      </c>
      <c r="F834" s="703">
        <v>3796.75</v>
      </c>
    </row>
    <row r="835" spans="2:6" s="86" customFormat="1" ht="15.95" customHeight="1">
      <c r="B835" s="336">
        <v>34</v>
      </c>
      <c r="C835" s="698" t="s">
        <v>123</v>
      </c>
      <c r="D835" s="702">
        <v>2014</v>
      </c>
      <c r="E835" s="700" t="s">
        <v>32</v>
      </c>
      <c r="F835" s="703">
        <v>1795.22</v>
      </c>
    </row>
    <row r="836" spans="2:6" s="86" customFormat="1" ht="15.95" customHeight="1">
      <c r="B836" s="336">
        <v>35</v>
      </c>
      <c r="C836" s="698" t="s">
        <v>123</v>
      </c>
      <c r="D836" s="702">
        <v>2014</v>
      </c>
      <c r="E836" s="700" t="s">
        <v>32</v>
      </c>
      <c r="F836" s="703">
        <v>2564.23</v>
      </c>
    </row>
    <row r="837" spans="2:6" s="86" customFormat="1" ht="15.95" customHeight="1">
      <c r="B837" s="1392" t="s">
        <v>931</v>
      </c>
      <c r="C837" s="1393"/>
      <c r="D837" s="1393"/>
      <c r="E837" s="1394"/>
      <c r="F837" s="547">
        <f>SUM(F802:F818,F830,F831,F833:F836)</f>
        <v>233132.1</v>
      </c>
    </row>
    <row r="838" spans="2:6" s="86" customFormat="1" ht="15.95" customHeight="1">
      <c r="B838" s="1387" t="s">
        <v>932</v>
      </c>
      <c r="C838" s="1387"/>
      <c r="D838" s="1387"/>
      <c r="E838" s="1387"/>
      <c r="F838" s="547">
        <f>SUM(F819:F829,F832)</f>
        <v>37154.22</v>
      </c>
    </row>
    <row r="839" spans="2:6" s="86" customFormat="1" ht="15.95" customHeight="1">
      <c r="B839" s="1388" t="s">
        <v>608</v>
      </c>
      <c r="C839" s="1388"/>
      <c r="D839" s="1388"/>
      <c r="E839" s="1388"/>
      <c r="F839" s="1388"/>
    </row>
    <row r="840" spans="2:6" s="86" customFormat="1" ht="15.95" customHeight="1">
      <c r="B840" s="336">
        <v>1</v>
      </c>
      <c r="C840" s="218" t="s">
        <v>636</v>
      </c>
      <c r="D840" s="219">
        <v>2014</v>
      </c>
      <c r="E840" s="695" t="s">
        <v>32</v>
      </c>
      <c r="F840" s="484">
        <v>152.19999999999999</v>
      </c>
    </row>
    <row r="841" spans="2:6" s="86" customFormat="1" ht="15.95" customHeight="1">
      <c r="B841" s="336">
        <v>2</v>
      </c>
      <c r="C841" s="218" t="s">
        <v>636</v>
      </c>
      <c r="D841" s="219">
        <v>2014</v>
      </c>
      <c r="E841" s="695" t="s">
        <v>32</v>
      </c>
      <c r="F841" s="484">
        <v>152.21</v>
      </c>
    </row>
    <row r="842" spans="2:6" s="86" customFormat="1" ht="15.95" customHeight="1">
      <c r="B842" s="336">
        <v>3</v>
      </c>
      <c r="C842" s="218" t="s">
        <v>621</v>
      </c>
      <c r="D842" s="219">
        <v>2014</v>
      </c>
      <c r="E842" s="695" t="s">
        <v>32</v>
      </c>
      <c r="F842" s="484">
        <v>83.64</v>
      </c>
    </row>
    <row r="843" spans="2:6" s="86" customFormat="1" ht="15.95" customHeight="1">
      <c r="B843" s="336">
        <v>4</v>
      </c>
      <c r="C843" s="218" t="s">
        <v>621</v>
      </c>
      <c r="D843" s="219">
        <v>2014</v>
      </c>
      <c r="E843" s="695" t="s">
        <v>32</v>
      </c>
      <c r="F843" s="484">
        <v>83.64</v>
      </c>
    </row>
    <row r="844" spans="2:6" s="86" customFormat="1" ht="15.95" customHeight="1">
      <c r="B844" s="336">
        <v>5</v>
      </c>
      <c r="C844" s="218" t="s">
        <v>621</v>
      </c>
      <c r="D844" s="219">
        <v>2014</v>
      </c>
      <c r="E844" s="695" t="s">
        <v>32</v>
      </c>
      <c r="F844" s="484">
        <v>83.64</v>
      </c>
    </row>
    <row r="845" spans="2:6" s="86" customFormat="1" ht="15.95" customHeight="1">
      <c r="B845" s="336">
        <v>6</v>
      </c>
      <c r="C845" s="218" t="s">
        <v>635</v>
      </c>
      <c r="D845" s="219">
        <v>2014</v>
      </c>
      <c r="E845" s="695" t="s">
        <v>32</v>
      </c>
      <c r="F845" s="484">
        <v>101.12</v>
      </c>
    </row>
    <row r="846" spans="2:6" s="86" customFormat="1" ht="15.95" customHeight="1">
      <c r="B846" s="336">
        <v>7</v>
      </c>
      <c r="C846" s="218" t="s">
        <v>617</v>
      </c>
      <c r="D846" s="219">
        <v>2013</v>
      </c>
      <c r="E846" s="695" t="s">
        <v>32</v>
      </c>
      <c r="F846" s="484">
        <v>85.05</v>
      </c>
    </row>
    <row r="847" spans="2:6" s="86" customFormat="1" ht="15.95" customHeight="1">
      <c r="B847" s="336">
        <v>8</v>
      </c>
      <c r="C847" s="218" t="s">
        <v>2077</v>
      </c>
      <c r="D847" s="219">
        <v>2014</v>
      </c>
      <c r="E847" s="695" t="s">
        <v>32</v>
      </c>
      <c r="F847" s="484">
        <v>1290.27</v>
      </c>
    </row>
    <row r="848" spans="2:6" s="86" customFormat="1" ht="15.95" customHeight="1">
      <c r="B848" s="336">
        <v>9</v>
      </c>
      <c r="C848" s="218" t="s">
        <v>616</v>
      </c>
      <c r="D848" s="219">
        <v>2014</v>
      </c>
      <c r="E848" s="695" t="s">
        <v>32</v>
      </c>
      <c r="F848" s="484">
        <v>152.21</v>
      </c>
    </row>
    <row r="849" spans="2:6" s="86" customFormat="1" ht="15.95" customHeight="1">
      <c r="B849" s="336">
        <v>10</v>
      </c>
      <c r="C849" s="218" t="s">
        <v>670</v>
      </c>
      <c r="D849" s="219">
        <v>2014</v>
      </c>
      <c r="E849" s="695" t="s">
        <v>32</v>
      </c>
      <c r="F849" s="484">
        <v>369.01</v>
      </c>
    </row>
    <row r="850" spans="2:6" s="86" customFormat="1" ht="15.95" customHeight="1">
      <c r="B850" s="336">
        <v>11</v>
      </c>
      <c r="C850" s="218" t="s">
        <v>670</v>
      </c>
      <c r="D850" s="219">
        <v>2014</v>
      </c>
      <c r="E850" s="695" t="s">
        <v>32</v>
      </c>
      <c r="F850" s="484">
        <v>369.01</v>
      </c>
    </row>
    <row r="851" spans="2:6" s="86" customFormat="1" ht="15.95" customHeight="1">
      <c r="B851" s="336">
        <v>12</v>
      </c>
      <c r="C851" s="218" t="s">
        <v>650</v>
      </c>
      <c r="D851" s="219">
        <v>2015</v>
      </c>
      <c r="E851" s="695" t="s">
        <v>32</v>
      </c>
      <c r="F851" s="484">
        <v>1570</v>
      </c>
    </row>
    <row r="852" spans="2:6" s="86" customFormat="1" ht="15.95" customHeight="1">
      <c r="B852" s="336">
        <v>13</v>
      </c>
      <c r="C852" s="218" t="s">
        <v>649</v>
      </c>
      <c r="D852" s="219">
        <v>2014</v>
      </c>
      <c r="E852" s="695" t="s">
        <v>32</v>
      </c>
      <c r="F852" s="484">
        <v>3356.92</v>
      </c>
    </row>
    <row r="853" spans="2:6" s="86" customFormat="1" ht="15.95" customHeight="1">
      <c r="B853" s="336">
        <v>14</v>
      </c>
      <c r="C853" s="218" t="s">
        <v>664</v>
      </c>
      <c r="D853" s="219">
        <v>2014</v>
      </c>
      <c r="E853" s="695" t="s">
        <v>32</v>
      </c>
      <c r="F853" s="484">
        <v>118.99</v>
      </c>
    </row>
    <row r="854" spans="2:6" s="86" customFormat="1" ht="15.95" customHeight="1">
      <c r="B854" s="336">
        <v>15</v>
      </c>
      <c r="C854" s="218" t="s">
        <v>621</v>
      </c>
      <c r="D854" s="220">
        <v>2013</v>
      </c>
      <c r="E854" s="695" t="s">
        <v>32</v>
      </c>
      <c r="F854" s="484">
        <v>97</v>
      </c>
    </row>
    <row r="855" spans="2:6" s="86" customFormat="1" ht="15.95" customHeight="1">
      <c r="B855" s="336">
        <v>16</v>
      </c>
      <c r="C855" s="218" t="s">
        <v>621</v>
      </c>
      <c r="D855" s="220">
        <v>2014</v>
      </c>
      <c r="E855" s="695" t="s">
        <v>32</v>
      </c>
      <c r="F855" s="484">
        <v>83.64</v>
      </c>
    </row>
    <row r="856" spans="2:6" s="86" customFormat="1" ht="15.95" customHeight="1">
      <c r="B856" s="336">
        <v>17</v>
      </c>
      <c r="C856" s="218" t="s">
        <v>616</v>
      </c>
      <c r="D856" s="220">
        <v>2014</v>
      </c>
      <c r="E856" s="695" t="s">
        <v>32</v>
      </c>
      <c r="F856" s="484">
        <v>79</v>
      </c>
    </row>
    <row r="857" spans="2:6" s="86" customFormat="1" ht="15.95" customHeight="1">
      <c r="B857" s="336">
        <v>18</v>
      </c>
      <c r="C857" s="218" t="s">
        <v>635</v>
      </c>
      <c r="D857" s="220">
        <v>2014</v>
      </c>
      <c r="E857" s="695" t="s">
        <v>32</v>
      </c>
      <c r="F857" s="484">
        <v>129</v>
      </c>
    </row>
    <row r="858" spans="2:6" s="86" customFormat="1" ht="15.95" customHeight="1">
      <c r="B858" s="336">
        <v>19</v>
      </c>
      <c r="C858" s="218" t="s">
        <v>635</v>
      </c>
      <c r="D858" s="220">
        <v>2014</v>
      </c>
      <c r="E858" s="695" t="s">
        <v>32</v>
      </c>
      <c r="F858" s="484">
        <v>101.11</v>
      </c>
    </row>
    <row r="859" spans="2:6" s="86" customFormat="1" ht="15.95" customHeight="1">
      <c r="B859" s="336">
        <v>20</v>
      </c>
      <c r="C859" s="218" t="s">
        <v>635</v>
      </c>
      <c r="D859" s="220">
        <v>2014</v>
      </c>
      <c r="E859" s="695" t="s">
        <v>32</v>
      </c>
      <c r="F859" s="484">
        <v>101.11</v>
      </c>
    </row>
    <row r="860" spans="2:6" s="86" customFormat="1" ht="15.95" customHeight="1">
      <c r="B860" s="336">
        <v>21</v>
      </c>
      <c r="C860" s="218" t="s">
        <v>617</v>
      </c>
      <c r="D860" s="220">
        <v>2013</v>
      </c>
      <c r="E860" s="695" t="s">
        <v>32</v>
      </c>
      <c r="F860" s="484">
        <v>86.49</v>
      </c>
    </row>
    <row r="861" spans="2:6" s="86" customFormat="1" ht="15.95" customHeight="1">
      <c r="B861" s="336">
        <v>22</v>
      </c>
      <c r="C861" s="218" t="s">
        <v>664</v>
      </c>
      <c r="D861" s="220">
        <v>2014</v>
      </c>
      <c r="E861" s="695" t="s">
        <v>32</v>
      </c>
      <c r="F861" s="484">
        <v>238.99</v>
      </c>
    </row>
    <row r="862" spans="2:6" s="86" customFormat="1" ht="15.95" customHeight="1">
      <c r="B862" s="336">
        <v>23</v>
      </c>
      <c r="C862" s="218" t="s">
        <v>674</v>
      </c>
      <c r="D862" s="220">
        <v>2013</v>
      </c>
      <c r="E862" s="695" t="s">
        <v>32</v>
      </c>
      <c r="F862" s="484">
        <v>690</v>
      </c>
    </row>
    <row r="863" spans="2:6" s="86" customFormat="1" ht="15.95" customHeight="1">
      <c r="B863" s="336">
        <v>24</v>
      </c>
      <c r="C863" s="218" t="s">
        <v>2889</v>
      </c>
      <c r="D863" s="220">
        <v>2014</v>
      </c>
      <c r="E863" s="695" t="s">
        <v>32</v>
      </c>
      <c r="F863" s="484">
        <v>121.77</v>
      </c>
    </row>
    <row r="864" spans="2:6" s="86" customFormat="1" ht="15.95" customHeight="1">
      <c r="B864" s="336">
        <v>25</v>
      </c>
      <c r="C864" s="218" t="s">
        <v>641</v>
      </c>
      <c r="D864" s="220">
        <v>2014</v>
      </c>
      <c r="E864" s="695" t="s">
        <v>32</v>
      </c>
      <c r="F864" s="484">
        <v>391.14</v>
      </c>
    </row>
    <row r="865" spans="2:6" s="86" customFormat="1" ht="15.95" customHeight="1">
      <c r="B865" s="336">
        <v>26</v>
      </c>
      <c r="C865" s="218" t="s">
        <v>635</v>
      </c>
      <c r="D865" s="220">
        <v>2014</v>
      </c>
      <c r="E865" s="695" t="s">
        <v>32</v>
      </c>
      <c r="F865" s="484">
        <v>219</v>
      </c>
    </row>
    <row r="866" spans="2:6" s="86" customFormat="1" ht="15.95" customHeight="1">
      <c r="B866" s="336">
        <v>27</v>
      </c>
      <c r="C866" s="218" t="s">
        <v>621</v>
      </c>
      <c r="D866" s="220">
        <v>2013</v>
      </c>
      <c r="E866" s="695" t="s">
        <v>32</v>
      </c>
      <c r="F866" s="484">
        <v>97</v>
      </c>
    </row>
    <row r="867" spans="2:6" s="86" customFormat="1" ht="15.95" customHeight="1">
      <c r="B867" s="336">
        <v>28</v>
      </c>
      <c r="C867" s="483" t="s">
        <v>621</v>
      </c>
      <c r="D867" s="221">
        <v>2014</v>
      </c>
      <c r="E867" s="695" t="s">
        <v>32</v>
      </c>
      <c r="F867" s="485">
        <v>83.64</v>
      </c>
    </row>
    <row r="868" spans="2:6" s="86" customFormat="1" ht="15.95" customHeight="1">
      <c r="B868" s="336">
        <v>29</v>
      </c>
      <c r="C868" s="483" t="s">
        <v>621</v>
      </c>
      <c r="D868" s="221">
        <v>2014</v>
      </c>
      <c r="E868" s="695" t="s">
        <v>32</v>
      </c>
      <c r="F868" s="485">
        <v>83.64</v>
      </c>
    </row>
    <row r="869" spans="2:6" s="86" customFormat="1" ht="15.95" customHeight="1">
      <c r="B869" s="336">
        <v>30</v>
      </c>
      <c r="C869" s="483" t="s">
        <v>621</v>
      </c>
      <c r="D869" s="220">
        <v>2014</v>
      </c>
      <c r="E869" s="695" t="s">
        <v>32</v>
      </c>
      <c r="F869" s="485">
        <v>83.64</v>
      </c>
    </row>
    <row r="870" spans="2:6" s="86" customFormat="1" ht="15.95" customHeight="1">
      <c r="B870" s="336">
        <v>31</v>
      </c>
      <c r="C870" s="483" t="s">
        <v>617</v>
      </c>
      <c r="D870" s="220">
        <v>2013</v>
      </c>
      <c r="E870" s="695" t="s">
        <v>32</v>
      </c>
      <c r="F870" s="485">
        <v>85.05</v>
      </c>
    </row>
    <row r="871" spans="2:6" s="86" customFormat="1" ht="15.95" customHeight="1">
      <c r="B871" s="336">
        <v>32</v>
      </c>
      <c r="C871" s="483" t="s">
        <v>617</v>
      </c>
      <c r="D871" s="220">
        <v>2013</v>
      </c>
      <c r="E871" s="695" t="s">
        <v>32</v>
      </c>
      <c r="F871" s="485">
        <v>85.05</v>
      </c>
    </row>
    <row r="872" spans="2:6" s="86" customFormat="1" ht="15.95" customHeight="1">
      <c r="B872" s="336">
        <v>33</v>
      </c>
      <c r="C872" s="483" t="s">
        <v>635</v>
      </c>
      <c r="D872" s="220">
        <v>2014</v>
      </c>
      <c r="E872" s="695" t="s">
        <v>32</v>
      </c>
      <c r="F872" s="485">
        <v>249</v>
      </c>
    </row>
    <row r="873" spans="2:6" s="86" customFormat="1" ht="15.95" customHeight="1">
      <c r="B873" s="336">
        <v>34</v>
      </c>
      <c r="C873" s="483" t="s">
        <v>635</v>
      </c>
      <c r="D873" s="220">
        <v>2014</v>
      </c>
      <c r="E873" s="695" t="s">
        <v>32</v>
      </c>
      <c r="F873" s="485">
        <v>101.12</v>
      </c>
    </row>
    <row r="874" spans="2:6" s="86" customFormat="1" ht="15.95" customHeight="1">
      <c r="B874" s="336">
        <v>35</v>
      </c>
      <c r="C874" s="483" t="s">
        <v>619</v>
      </c>
      <c r="D874" s="220">
        <v>2014</v>
      </c>
      <c r="E874" s="695" t="s">
        <v>32</v>
      </c>
      <c r="F874" s="485">
        <v>83.64</v>
      </c>
    </row>
    <row r="875" spans="2:6" s="86" customFormat="1" ht="15.95" customHeight="1">
      <c r="B875" s="336">
        <v>36</v>
      </c>
      <c r="C875" s="483" t="s">
        <v>664</v>
      </c>
      <c r="D875" s="220">
        <v>2014</v>
      </c>
      <c r="E875" s="695" t="s">
        <v>32</v>
      </c>
      <c r="F875" s="485">
        <v>118.99</v>
      </c>
    </row>
    <row r="876" spans="2:6" s="86" customFormat="1" ht="15.95" customHeight="1">
      <c r="B876" s="336">
        <v>37</v>
      </c>
      <c r="C876" s="483" t="s">
        <v>664</v>
      </c>
      <c r="D876" s="220">
        <v>2014</v>
      </c>
      <c r="E876" s="695" t="s">
        <v>32</v>
      </c>
      <c r="F876" s="485">
        <v>229.99</v>
      </c>
    </row>
    <row r="877" spans="2:6" s="86" customFormat="1" ht="15.95" customHeight="1">
      <c r="B877" s="336">
        <v>38</v>
      </c>
      <c r="C877" s="483" t="s">
        <v>621</v>
      </c>
      <c r="D877" s="220">
        <v>2014</v>
      </c>
      <c r="E877" s="695" t="s">
        <v>32</v>
      </c>
      <c r="F877" s="485">
        <v>83.64</v>
      </c>
    </row>
    <row r="878" spans="2:6" s="86" customFormat="1" ht="15.95" customHeight="1">
      <c r="B878" s="336">
        <v>39</v>
      </c>
      <c r="C878" s="483" t="s">
        <v>616</v>
      </c>
      <c r="D878" s="220">
        <v>2014</v>
      </c>
      <c r="E878" s="695" t="s">
        <v>32</v>
      </c>
      <c r="F878" s="485">
        <v>83.64</v>
      </c>
    </row>
    <row r="879" spans="2:6" s="86" customFormat="1" ht="15.95" customHeight="1">
      <c r="B879" s="336">
        <v>40</v>
      </c>
      <c r="C879" s="483" t="s">
        <v>665</v>
      </c>
      <c r="D879" s="220">
        <v>2014</v>
      </c>
      <c r="E879" s="695" t="s">
        <v>32</v>
      </c>
      <c r="F879" s="485">
        <v>369</v>
      </c>
    </row>
    <row r="880" spans="2:6" s="86" customFormat="1" ht="15.95" customHeight="1">
      <c r="B880" s="336">
        <v>41</v>
      </c>
      <c r="C880" s="483" t="s">
        <v>635</v>
      </c>
      <c r="D880" s="220">
        <v>2013</v>
      </c>
      <c r="E880" s="695" t="s">
        <v>32</v>
      </c>
      <c r="F880" s="485">
        <v>109</v>
      </c>
    </row>
    <row r="881" spans="2:6" s="86" customFormat="1" ht="15.95" customHeight="1">
      <c r="B881" s="336">
        <v>42</v>
      </c>
      <c r="C881" s="483" t="s">
        <v>635</v>
      </c>
      <c r="D881" s="220">
        <v>2014</v>
      </c>
      <c r="E881" s="695" t="s">
        <v>32</v>
      </c>
      <c r="F881" s="485">
        <v>101.11</v>
      </c>
    </row>
    <row r="882" spans="2:6" s="86" customFormat="1" ht="15.95" customHeight="1">
      <c r="B882" s="336">
        <v>43</v>
      </c>
      <c r="C882" s="483" t="s">
        <v>617</v>
      </c>
      <c r="D882" s="220">
        <v>2013</v>
      </c>
      <c r="E882" s="695" t="s">
        <v>32</v>
      </c>
      <c r="F882" s="485">
        <v>85.05</v>
      </c>
    </row>
    <row r="883" spans="2:6" s="86" customFormat="1" ht="15.95" customHeight="1">
      <c r="B883" s="336">
        <v>44</v>
      </c>
      <c r="C883" s="483" t="s">
        <v>617</v>
      </c>
      <c r="D883" s="220">
        <v>2013</v>
      </c>
      <c r="E883" s="695" t="s">
        <v>32</v>
      </c>
      <c r="F883" s="485">
        <v>85.05</v>
      </c>
    </row>
    <row r="884" spans="2:6" s="86" customFormat="1" ht="15.95" customHeight="1">
      <c r="B884" s="336">
        <v>45</v>
      </c>
      <c r="C884" s="483" t="s">
        <v>617</v>
      </c>
      <c r="D884" s="220">
        <v>2013</v>
      </c>
      <c r="E884" s="695" t="s">
        <v>32</v>
      </c>
      <c r="F884" s="485">
        <v>85.05</v>
      </c>
    </row>
    <row r="885" spans="2:6" s="86" customFormat="1" ht="15.95" customHeight="1">
      <c r="B885" s="336">
        <v>46</v>
      </c>
      <c r="C885" s="483" t="s">
        <v>623</v>
      </c>
      <c r="D885" s="220">
        <v>2014</v>
      </c>
      <c r="E885" s="695" t="s">
        <v>32</v>
      </c>
      <c r="F885" s="485">
        <v>602.70000000000005</v>
      </c>
    </row>
    <row r="886" spans="2:6" s="86" customFormat="1" ht="15.95" customHeight="1">
      <c r="B886" s="336">
        <v>47</v>
      </c>
      <c r="C886" s="483" t="s">
        <v>635</v>
      </c>
      <c r="D886" s="517">
        <v>2014</v>
      </c>
      <c r="E886" s="695" t="s">
        <v>32</v>
      </c>
      <c r="F886" s="485">
        <v>101.11</v>
      </c>
    </row>
    <row r="887" spans="2:6" s="86" customFormat="1" ht="15.95" customHeight="1">
      <c r="B887" s="336">
        <v>48</v>
      </c>
      <c r="C887" s="483" t="s">
        <v>617</v>
      </c>
      <c r="D887" s="220">
        <v>2013</v>
      </c>
      <c r="E887" s="695" t="s">
        <v>32</v>
      </c>
      <c r="F887" s="485">
        <v>85.05</v>
      </c>
    </row>
    <row r="888" spans="2:6" s="86" customFormat="1" ht="15.95" customHeight="1">
      <c r="B888" s="336">
        <v>49</v>
      </c>
      <c r="C888" s="483" t="s">
        <v>617</v>
      </c>
      <c r="D888" s="220">
        <v>2013</v>
      </c>
      <c r="E888" s="695" t="s">
        <v>32</v>
      </c>
      <c r="F888" s="485">
        <v>86.49</v>
      </c>
    </row>
    <row r="889" spans="2:6" s="86" customFormat="1" ht="15.95" customHeight="1">
      <c r="B889" s="336">
        <v>50</v>
      </c>
      <c r="C889" s="483" t="s">
        <v>621</v>
      </c>
      <c r="D889" s="220">
        <v>2014</v>
      </c>
      <c r="E889" s="695" t="s">
        <v>32</v>
      </c>
      <c r="F889" s="485">
        <v>83.64</v>
      </c>
    </row>
    <row r="890" spans="2:6" s="86" customFormat="1" ht="15.95" customHeight="1">
      <c r="B890" s="336">
        <v>51</v>
      </c>
      <c r="C890" s="483" t="s">
        <v>635</v>
      </c>
      <c r="D890" s="517">
        <v>2014</v>
      </c>
      <c r="E890" s="695" t="s">
        <v>32</v>
      </c>
      <c r="F890" s="485">
        <v>101.12</v>
      </c>
    </row>
    <row r="891" spans="2:6" s="86" customFormat="1" ht="15.95" customHeight="1">
      <c r="B891" s="336">
        <v>52</v>
      </c>
      <c r="C891" s="483" t="s">
        <v>635</v>
      </c>
      <c r="D891" s="220">
        <v>2014</v>
      </c>
      <c r="E891" s="695" t="s">
        <v>32</v>
      </c>
      <c r="F891" s="485">
        <v>101.12</v>
      </c>
    </row>
    <row r="892" spans="2:6" s="86" customFormat="1" ht="15.95" customHeight="1">
      <c r="B892" s="336">
        <v>53</v>
      </c>
      <c r="C892" s="483" t="s">
        <v>621</v>
      </c>
      <c r="D892" s="220">
        <v>2014</v>
      </c>
      <c r="E892" s="695" t="s">
        <v>32</v>
      </c>
      <c r="F892" s="485">
        <v>83.64</v>
      </c>
    </row>
    <row r="893" spans="2:6" s="86" customFormat="1" ht="15.95" customHeight="1">
      <c r="B893" s="336">
        <v>54</v>
      </c>
      <c r="C893" s="483" t="s">
        <v>621</v>
      </c>
      <c r="D893" s="220">
        <v>2014</v>
      </c>
      <c r="E893" s="695" t="s">
        <v>32</v>
      </c>
      <c r="F893" s="485">
        <v>83.64</v>
      </c>
    </row>
    <row r="894" spans="2:6" s="86" customFormat="1" ht="15.95" customHeight="1">
      <c r="B894" s="336">
        <v>55</v>
      </c>
      <c r="C894" s="483" t="s">
        <v>617</v>
      </c>
      <c r="D894" s="220">
        <v>2013</v>
      </c>
      <c r="E894" s="695" t="s">
        <v>32</v>
      </c>
      <c r="F894" s="485">
        <v>85.05</v>
      </c>
    </row>
    <row r="895" spans="2:6" s="86" customFormat="1" ht="15.95" customHeight="1">
      <c r="B895" s="336">
        <v>56</v>
      </c>
      <c r="C895" s="483" t="s">
        <v>2900</v>
      </c>
      <c r="D895" s="220">
        <v>2013</v>
      </c>
      <c r="E895" s="695" t="s">
        <v>32</v>
      </c>
      <c r="F895" s="485">
        <v>4800</v>
      </c>
    </row>
    <row r="896" spans="2:6" s="86" customFormat="1" ht="15.95" customHeight="1">
      <c r="B896" s="336">
        <v>57</v>
      </c>
      <c r="C896" s="483" t="s">
        <v>610</v>
      </c>
      <c r="D896" s="220">
        <v>2013</v>
      </c>
      <c r="E896" s="695" t="s">
        <v>32</v>
      </c>
      <c r="F896" s="485">
        <v>3590</v>
      </c>
    </row>
    <row r="897" spans="2:6" s="86" customFormat="1" ht="15.95" customHeight="1">
      <c r="B897" s="336">
        <v>58</v>
      </c>
      <c r="C897" s="483" t="s">
        <v>2096</v>
      </c>
      <c r="D897" s="220">
        <v>2013</v>
      </c>
      <c r="E897" s="695" t="s">
        <v>32</v>
      </c>
      <c r="F897" s="485">
        <v>14640</v>
      </c>
    </row>
    <row r="898" spans="2:6" s="86" customFormat="1" ht="15.95" customHeight="1">
      <c r="B898" s="336">
        <v>59</v>
      </c>
      <c r="C898" s="483" t="s">
        <v>2097</v>
      </c>
      <c r="D898" s="220">
        <v>2014</v>
      </c>
      <c r="E898" s="695" t="s">
        <v>32</v>
      </c>
      <c r="F898" s="485">
        <v>4402.17</v>
      </c>
    </row>
    <row r="899" spans="2:6" s="86" customFormat="1" ht="15.95" customHeight="1">
      <c r="B899" s="336">
        <v>60</v>
      </c>
      <c r="C899" s="483" t="s">
        <v>2097</v>
      </c>
      <c r="D899" s="220">
        <v>2014</v>
      </c>
      <c r="E899" s="695" t="s">
        <v>32</v>
      </c>
      <c r="F899" s="485">
        <v>5386.17</v>
      </c>
    </row>
    <row r="900" spans="2:6" s="86" customFormat="1" ht="15.95" customHeight="1">
      <c r="B900" s="336">
        <v>61</v>
      </c>
      <c r="C900" s="483" t="s">
        <v>2901</v>
      </c>
      <c r="D900" s="220">
        <v>2014</v>
      </c>
      <c r="E900" s="695" t="s">
        <v>32</v>
      </c>
      <c r="F900" s="485">
        <v>984</v>
      </c>
    </row>
    <row r="901" spans="2:6" s="86" customFormat="1" ht="15.95" customHeight="1">
      <c r="B901" s="336">
        <v>62</v>
      </c>
      <c r="C901" s="483" t="s">
        <v>2901</v>
      </c>
      <c r="D901" s="220">
        <v>2014</v>
      </c>
      <c r="E901" s="695" t="s">
        <v>32</v>
      </c>
      <c r="F901" s="485">
        <v>984</v>
      </c>
    </row>
    <row r="902" spans="2:6" s="86" customFormat="1" ht="15.95" customHeight="1">
      <c r="B902" s="336">
        <v>63</v>
      </c>
      <c r="C902" s="483" t="s">
        <v>2901</v>
      </c>
      <c r="D902" s="220">
        <v>2014</v>
      </c>
      <c r="E902" s="695" t="s">
        <v>32</v>
      </c>
      <c r="F902" s="485">
        <v>984</v>
      </c>
    </row>
    <row r="903" spans="2:6" s="86" customFormat="1" ht="15.95" customHeight="1">
      <c r="B903" s="336">
        <v>64</v>
      </c>
      <c r="C903" s="483" t="s">
        <v>2901</v>
      </c>
      <c r="D903" s="220">
        <v>2014</v>
      </c>
      <c r="E903" s="695" t="s">
        <v>32</v>
      </c>
      <c r="F903" s="485">
        <v>984</v>
      </c>
    </row>
    <row r="904" spans="2:6" s="86" customFormat="1" ht="15.95" customHeight="1">
      <c r="B904" s="336">
        <v>65</v>
      </c>
      <c r="C904" s="483" t="s">
        <v>2901</v>
      </c>
      <c r="D904" s="220">
        <v>2014</v>
      </c>
      <c r="E904" s="695" t="s">
        <v>32</v>
      </c>
      <c r="F904" s="485">
        <v>1476</v>
      </c>
    </row>
    <row r="905" spans="2:6" s="86" customFormat="1" ht="15.95" customHeight="1">
      <c r="B905" s="336">
        <v>66</v>
      </c>
      <c r="C905" s="483" t="s">
        <v>2098</v>
      </c>
      <c r="D905" s="220">
        <v>2014</v>
      </c>
      <c r="E905" s="695" t="s">
        <v>32</v>
      </c>
      <c r="F905" s="485">
        <v>181653.78</v>
      </c>
    </row>
    <row r="906" spans="2:6" s="86" customFormat="1" ht="15.95" customHeight="1">
      <c r="B906" s="336">
        <v>67</v>
      </c>
      <c r="C906" s="483" t="s">
        <v>2902</v>
      </c>
      <c r="D906" s="220">
        <v>2015</v>
      </c>
      <c r="E906" s="695" t="s">
        <v>32</v>
      </c>
      <c r="F906" s="485">
        <v>5282.6</v>
      </c>
    </row>
    <row r="907" spans="2:6" s="86" customFormat="1" ht="15.95" customHeight="1">
      <c r="B907" s="336">
        <v>68</v>
      </c>
      <c r="C907" s="483" t="s">
        <v>2099</v>
      </c>
      <c r="D907" s="220">
        <v>2015</v>
      </c>
      <c r="E907" s="695" t="s">
        <v>32</v>
      </c>
      <c r="F907" s="485">
        <v>32885.65</v>
      </c>
    </row>
    <row r="908" spans="2:6" s="86" customFormat="1" ht="15.95" customHeight="1">
      <c r="B908" s="336">
        <v>69</v>
      </c>
      <c r="C908" s="483" t="s">
        <v>2100</v>
      </c>
      <c r="D908" s="220">
        <v>2015</v>
      </c>
      <c r="E908" s="695" t="s">
        <v>32</v>
      </c>
      <c r="F908" s="485">
        <v>21542.36</v>
      </c>
    </row>
    <row r="909" spans="2:6" s="86" customFormat="1" ht="15.95" customHeight="1">
      <c r="B909" s="336">
        <v>70</v>
      </c>
      <c r="C909" s="483" t="s">
        <v>2100</v>
      </c>
      <c r="D909" s="220">
        <v>2015</v>
      </c>
      <c r="E909" s="695" t="s">
        <v>32</v>
      </c>
      <c r="F909" s="485">
        <v>21542.36</v>
      </c>
    </row>
    <row r="910" spans="2:6" s="86" customFormat="1" ht="15.95" customHeight="1">
      <c r="B910" s="336">
        <v>71</v>
      </c>
      <c r="C910" s="483" t="s">
        <v>2101</v>
      </c>
      <c r="D910" s="220">
        <v>2015</v>
      </c>
      <c r="E910" s="695" t="s">
        <v>32</v>
      </c>
      <c r="F910" s="485">
        <v>21542.36</v>
      </c>
    </row>
    <row r="911" spans="2:6" s="86" customFormat="1" ht="15.95" customHeight="1">
      <c r="B911" s="336">
        <v>72</v>
      </c>
      <c r="C911" s="483" t="s">
        <v>2102</v>
      </c>
      <c r="D911" s="220">
        <v>2015</v>
      </c>
      <c r="E911" s="695" t="s">
        <v>32</v>
      </c>
      <c r="F911" s="485">
        <v>2237.79</v>
      </c>
    </row>
    <row r="912" spans="2:6" s="86" customFormat="1" ht="15.95" customHeight="1">
      <c r="B912" s="336">
        <v>73</v>
      </c>
      <c r="C912" s="483" t="s">
        <v>2103</v>
      </c>
      <c r="D912" s="220">
        <v>2015</v>
      </c>
      <c r="E912" s="695" t="s">
        <v>32</v>
      </c>
      <c r="F912" s="485">
        <v>2102.75</v>
      </c>
    </row>
    <row r="913" spans="2:6" s="86" customFormat="1" ht="15.95" customHeight="1">
      <c r="B913" s="336">
        <v>74</v>
      </c>
      <c r="C913" s="483" t="s">
        <v>2903</v>
      </c>
      <c r="D913" s="220">
        <v>2015</v>
      </c>
      <c r="E913" s="695" t="s">
        <v>32</v>
      </c>
      <c r="F913" s="485">
        <v>2520.75</v>
      </c>
    </row>
    <row r="914" spans="2:6" s="86" customFormat="1" ht="15.95" customHeight="1">
      <c r="B914" s="336">
        <v>75</v>
      </c>
      <c r="C914" s="483" t="s">
        <v>2104</v>
      </c>
      <c r="D914" s="220">
        <v>2015</v>
      </c>
      <c r="E914" s="695" t="s">
        <v>32</v>
      </c>
      <c r="F914" s="485">
        <v>2385.69</v>
      </c>
    </row>
    <row r="915" spans="2:6" s="86" customFormat="1" ht="15.95" customHeight="1">
      <c r="B915" s="336">
        <v>76</v>
      </c>
      <c r="C915" s="483" t="s">
        <v>2105</v>
      </c>
      <c r="D915" s="222">
        <v>2015</v>
      </c>
      <c r="E915" s="223" t="s">
        <v>32</v>
      </c>
      <c r="F915" s="485">
        <v>56450.42</v>
      </c>
    </row>
    <row r="916" spans="2:6" s="86" customFormat="1" ht="15.95" customHeight="1">
      <c r="B916" s="336">
        <v>77</v>
      </c>
      <c r="C916" s="483" t="s">
        <v>2904</v>
      </c>
      <c r="D916" s="222">
        <v>2016</v>
      </c>
      <c r="E916" s="223" t="s">
        <v>32</v>
      </c>
      <c r="F916" s="485">
        <v>439.01</v>
      </c>
    </row>
    <row r="917" spans="2:6" s="86" customFormat="1" ht="15.95" customHeight="1">
      <c r="B917" s="336">
        <v>78</v>
      </c>
      <c r="C917" s="483" t="s">
        <v>2106</v>
      </c>
      <c r="D917" s="222">
        <v>2016</v>
      </c>
      <c r="E917" s="223" t="s">
        <v>32</v>
      </c>
      <c r="F917" s="485">
        <v>3406.66</v>
      </c>
    </row>
    <row r="918" spans="2:6" s="86" customFormat="1" ht="15.95" customHeight="1">
      <c r="B918" s="336">
        <v>79</v>
      </c>
      <c r="C918" s="483" t="s">
        <v>2106</v>
      </c>
      <c r="D918" s="222">
        <v>2016</v>
      </c>
      <c r="E918" s="223" t="s">
        <v>32</v>
      </c>
      <c r="F918" s="485">
        <v>3406.66</v>
      </c>
    </row>
    <row r="919" spans="2:6" s="86" customFormat="1" ht="15.95" customHeight="1">
      <c r="B919" s="336">
        <v>80</v>
      </c>
      <c r="C919" s="483" t="s">
        <v>2905</v>
      </c>
      <c r="D919" s="222">
        <v>2016</v>
      </c>
      <c r="E919" s="223" t="s">
        <v>32</v>
      </c>
      <c r="F919" s="485">
        <v>3406.66</v>
      </c>
    </row>
    <row r="920" spans="2:6" s="86" customFormat="1" ht="15.95" customHeight="1">
      <c r="B920" s="336">
        <v>81</v>
      </c>
      <c r="C920" s="483" t="s">
        <v>2107</v>
      </c>
      <c r="D920" s="222">
        <v>2014</v>
      </c>
      <c r="E920" s="223" t="s">
        <v>32</v>
      </c>
      <c r="F920" s="485">
        <v>14760</v>
      </c>
    </row>
    <row r="921" spans="2:6" s="86" customFormat="1" ht="15.95" customHeight="1">
      <c r="B921" s="336">
        <v>82</v>
      </c>
      <c r="C921" s="483" t="s">
        <v>2108</v>
      </c>
      <c r="D921" s="222">
        <v>2015</v>
      </c>
      <c r="E921" s="223" t="s">
        <v>32</v>
      </c>
      <c r="F921" s="485">
        <v>4946.49</v>
      </c>
    </row>
    <row r="922" spans="2:6" s="86" customFormat="1" ht="15.95" customHeight="1">
      <c r="B922" s="336">
        <v>83</v>
      </c>
      <c r="C922" s="483" t="s">
        <v>2396</v>
      </c>
      <c r="D922" s="222">
        <v>2017</v>
      </c>
      <c r="E922" s="223" t="s">
        <v>32</v>
      </c>
      <c r="F922" s="485">
        <v>3489.99</v>
      </c>
    </row>
    <row r="923" spans="2:6" s="86" customFormat="1" ht="15.95" customHeight="1">
      <c r="B923" s="336">
        <v>84</v>
      </c>
      <c r="C923" s="483" t="s">
        <v>514</v>
      </c>
      <c r="D923" s="222">
        <v>2017</v>
      </c>
      <c r="E923" s="223" t="s">
        <v>32</v>
      </c>
      <c r="F923" s="485">
        <v>14120.4</v>
      </c>
    </row>
    <row r="924" spans="2:6" s="86" customFormat="1" ht="15.95" customHeight="1">
      <c r="B924" s="336">
        <v>85</v>
      </c>
      <c r="C924" s="483" t="s">
        <v>515</v>
      </c>
      <c r="D924" s="222">
        <v>2017</v>
      </c>
      <c r="E924" s="223" t="s">
        <v>32</v>
      </c>
      <c r="F924" s="485">
        <v>922.5</v>
      </c>
    </row>
    <row r="925" spans="2:6" s="86" customFormat="1" ht="15.95" customHeight="1">
      <c r="B925" s="336">
        <v>86</v>
      </c>
      <c r="C925" s="483" t="s">
        <v>2397</v>
      </c>
      <c r="D925" s="222">
        <v>2017</v>
      </c>
      <c r="E925" s="223" t="s">
        <v>32</v>
      </c>
      <c r="F925" s="485">
        <v>99.9</v>
      </c>
    </row>
    <row r="926" spans="2:6" s="86" customFormat="1" ht="15.95" customHeight="1">
      <c r="B926" s="336">
        <v>87</v>
      </c>
      <c r="C926" s="483" t="s">
        <v>2397</v>
      </c>
      <c r="D926" s="222">
        <v>2017</v>
      </c>
      <c r="E926" s="223" t="s">
        <v>32</v>
      </c>
      <c r="F926" s="485">
        <v>99.9</v>
      </c>
    </row>
    <row r="927" spans="2:6" s="86" customFormat="1" ht="15.95" customHeight="1">
      <c r="B927" s="336">
        <v>88</v>
      </c>
      <c r="C927" s="518" t="s">
        <v>3026</v>
      </c>
      <c r="D927" s="222">
        <v>2017</v>
      </c>
      <c r="E927" s="223" t="s">
        <v>32</v>
      </c>
      <c r="F927" s="480">
        <v>3500</v>
      </c>
    </row>
    <row r="928" spans="2:6" s="86" customFormat="1" ht="15.95" customHeight="1">
      <c r="B928" s="336">
        <v>89</v>
      </c>
      <c r="C928" s="518" t="s">
        <v>3027</v>
      </c>
      <c r="D928" s="222">
        <v>2017</v>
      </c>
      <c r="E928" s="223" t="s">
        <v>32</v>
      </c>
      <c r="F928" s="480">
        <v>12590</v>
      </c>
    </row>
    <row r="929" spans="2:6" s="86" customFormat="1" ht="15.95" customHeight="1">
      <c r="B929" s="336">
        <v>90</v>
      </c>
      <c r="C929" s="519" t="s">
        <v>3028</v>
      </c>
      <c r="D929" s="323">
        <v>2017</v>
      </c>
      <c r="E929" s="323" t="s">
        <v>32</v>
      </c>
      <c r="F929" s="480">
        <v>3504.27</v>
      </c>
    </row>
    <row r="930" spans="2:6" s="86" customFormat="1" ht="15.95" customHeight="1">
      <c r="B930" s="336">
        <v>91</v>
      </c>
      <c r="C930" s="479" t="s">
        <v>3029</v>
      </c>
      <c r="D930" s="520">
        <v>2017</v>
      </c>
      <c r="E930" s="323" t="s">
        <v>32</v>
      </c>
      <c r="F930" s="914">
        <v>7862.16</v>
      </c>
    </row>
    <row r="931" spans="2:6" s="86" customFormat="1" ht="15.95" customHeight="1">
      <c r="B931" s="336">
        <v>92</v>
      </c>
      <c r="C931" s="479" t="s">
        <v>3030</v>
      </c>
      <c r="D931" s="520">
        <v>2015</v>
      </c>
      <c r="E931" s="323" t="s">
        <v>32</v>
      </c>
      <c r="F931" s="914">
        <v>4505.26</v>
      </c>
    </row>
    <row r="932" spans="2:6" s="86" customFormat="1" ht="15.95" customHeight="1">
      <c r="B932" s="336">
        <v>93</v>
      </c>
      <c r="C932" s="479" t="s">
        <v>3031</v>
      </c>
      <c r="D932" s="520">
        <v>2017</v>
      </c>
      <c r="E932" s="323" t="s">
        <v>32</v>
      </c>
      <c r="F932" s="914">
        <v>79704</v>
      </c>
    </row>
    <row r="933" spans="2:6" s="86" customFormat="1" ht="15.95" customHeight="1">
      <c r="B933" s="336">
        <v>94</v>
      </c>
      <c r="C933" s="409" t="s">
        <v>3039</v>
      </c>
      <c r="D933" s="520">
        <v>2017</v>
      </c>
      <c r="E933" s="323" t="s">
        <v>32</v>
      </c>
      <c r="F933" s="914">
        <v>13247.1</v>
      </c>
    </row>
    <row r="934" spans="2:6" s="86" customFormat="1" ht="15.95" customHeight="1">
      <c r="B934" s="336">
        <v>95</v>
      </c>
      <c r="C934" s="479" t="s">
        <v>3032</v>
      </c>
      <c r="D934" s="520">
        <v>2017</v>
      </c>
      <c r="E934" s="323" t="s">
        <v>33</v>
      </c>
      <c r="F934" s="914">
        <v>3098.37</v>
      </c>
    </row>
    <row r="935" spans="2:6" s="86" customFormat="1" ht="15.95" customHeight="1">
      <c r="B935" s="336">
        <v>96</v>
      </c>
      <c r="C935" s="409" t="s">
        <v>3033</v>
      </c>
      <c r="D935" s="520">
        <v>2017</v>
      </c>
      <c r="E935" s="323" t="s">
        <v>32</v>
      </c>
      <c r="F935" s="914">
        <v>2557.17</v>
      </c>
    </row>
    <row r="936" spans="2:6" s="86" customFormat="1" ht="15.95" customHeight="1">
      <c r="B936" s="336">
        <v>97</v>
      </c>
      <c r="C936" s="521" t="s">
        <v>653</v>
      </c>
      <c r="D936" s="520">
        <v>2017</v>
      </c>
      <c r="E936" s="323" t="s">
        <v>32</v>
      </c>
      <c r="F936" s="914">
        <v>762.6</v>
      </c>
    </row>
    <row r="937" spans="2:6" s="86" customFormat="1" ht="15.95" customHeight="1">
      <c r="B937" s="336">
        <v>98</v>
      </c>
      <c r="C937" s="521" t="s">
        <v>3034</v>
      </c>
      <c r="D937" s="520">
        <v>2017</v>
      </c>
      <c r="E937" s="323" t="s">
        <v>32</v>
      </c>
      <c r="F937" s="914">
        <v>585</v>
      </c>
    </row>
    <row r="938" spans="2:6" s="86" customFormat="1" ht="15.95" customHeight="1">
      <c r="B938" s="336">
        <v>99</v>
      </c>
      <c r="C938" s="521" t="s">
        <v>3035</v>
      </c>
      <c r="D938" s="520">
        <v>2017</v>
      </c>
      <c r="E938" s="323" t="s">
        <v>33</v>
      </c>
      <c r="F938" s="914">
        <v>799</v>
      </c>
    </row>
    <row r="939" spans="2:6" s="86" customFormat="1" ht="15.95" customHeight="1">
      <c r="B939" s="336">
        <v>100</v>
      </c>
      <c r="C939" s="521" t="s">
        <v>3036</v>
      </c>
      <c r="D939" s="520">
        <v>2017</v>
      </c>
      <c r="E939" s="323" t="s">
        <v>33</v>
      </c>
      <c r="F939" s="914">
        <v>718.01</v>
      </c>
    </row>
    <row r="940" spans="2:6" s="86" customFormat="1" ht="15.95" customHeight="1">
      <c r="B940" s="336">
        <v>101</v>
      </c>
      <c r="C940" s="521" t="s">
        <v>3036</v>
      </c>
      <c r="D940" s="520">
        <v>2017</v>
      </c>
      <c r="E940" s="323" t="s">
        <v>33</v>
      </c>
      <c r="F940" s="914">
        <v>728.99</v>
      </c>
    </row>
    <row r="941" spans="2:6" s="86" customFormat="1" ht="15.95" customHeight="1">
      <c r="B941" s="336">
        <v>102</v>
      </c>
      <c r="C941" s="521" t="s">
        <v>3036</v>
      </c>
      <c r="D941" s="520">
        <v>2017</v>
      </c>
      <c r="E941" s="323" t="s">
        <v>33</v>
      </c>
      <c r="F941" s="914">
        <v>718.02</v>
      </c>
    </row>
    <row r="942" spans="2:6" s="86" customFormat="1" ht="15.95" customHeight="1">
      <c r="B942" s="336">
        <v>103</v>
      </c>
      <c r="C942" s="521" t="s">
        <v>3037</v>
      </c>
      <c r="D942" s="520">
        <v>2017</v>
      </c>
      <c r="E942" s="323" t="s">
        <v>32</v>
      </c>
      <c r="F942" s="914">
        <v>484.39</v>
      </c>
    </row>
    <row r="943" spans="2:6" s="86" customFormat="1" ht="15.95" customHeight="1">
      <c r="B943" s="336">
        <v>104</v>
      </c>
      <c r="C943" s="521" t="s">
        <v>3038</v>
      </c>
      <c r="D943" s="520">
        <v>2017</v>
      </c>
      <c r="E943" s="323" t="s">
        <v>32</v>
      </c>
      <c r="F943" s="914">
        <v>542.42999999999995</v>
      </c>
    </row>
    <row r="944" spans="2:6" s="86" customFormat="1" ht="15.95" customHeight="1">
      <c r="B944" s="336">
        <v>105</v>
      </c>
      <c r="C944" s="521" t="s">
        <v>3038</v>
      </c>
      <c r="D944" s="520">
        <v>2017</v>
      </c>
      <c r="E944" s="323" t="s">
        <v>32</v>
      </c>
      <c r="F944" s="914">
        <v>542.42999999999995</v>
      </c>
    </row>
    <row r="945" spans="2:6" s="86" customFormat="1" ht="15.95" customHeight="1">
      <c r="B945" s="336">
        <v>106</v>
      </c>
      <c r="C945" s="521" t="s">
        <v>3038</v>
      </c>
      <c r="D945" s="520">
        <v>2017</v>
      </c>
      <c r="E945" s="323" t="s">
        <v>32</v>
      </c>
      <c r="F945" s="914">
        <v>544.89</v>
      </c>
    </row>
    <row r="946" spans="2:6" s="86" customFormat="1" ht="15.95" customHeight="1">
      <c r="B946" s="336">
        <v>107</v>
      </c>
      <c r="C946" s="521" t="s">
        <v>3038</v>
      </c>
      <c r="D946" s="520">
        <v>2017</v>
      </c>
      <c r="E946" s="323" t="s">
        <v>32</v>
      </c>
      <c r="F946" s="914">
        <v>544.89</v>
      </c>
    </row>
    <row r="947" spans="2:6" s="86" customFormat="1" ht="15.95" customHeight="1">
      <c r="B947" s="336">
        <v>108</v>
      </c>
      <c r="C947" s="521" t="s">
        <v>3038</v>
      </c>
      <c r="D947" s="520">
        <v>2018</v>
      </c>
      <c r="E947" s="323" t="s">
        <v>32</v>
      </c>
      <c r="F947" s="914">
        <v>477.76</v>
      </c>
    </row>
    <row r="948" spans="2:6" s="86" customFormat="1" ht="15.95" customHeight="1">
      <c r="B948" s="336">
        <v>109</v>
      </c>
      <c r="C948" s="521" t="s">
        <v>3040</v>
      </c>
      <c r="D948" s="520">
        <v>2018</v>
      </c>
      <c r="E948" s="323" t="s">
        <v>32</v>
      </c>
      <c r="F948" s="914">
        <v>849.99</v>
      </c>
    </row>
    <row r="949" spans="2:6" s="86" customFormat="1" ht="15.95" customHeight="1">
      <c r="B949" s="336">
        <v>110</v>
      </c>
      <c r="C949" s="521" t="s">
        <v>3041</v>
      </c>
      <c r="D949" s="520">
        <v>2018</v>
      </c>
      <c r="E949" s="323" t="s">
        <v>33</v>
      </c>
      <c r="F949" s="914">
        <v>385.54</v>
      </c>
    </row>
    <row r="950" spans="2:6" s="86" customFormat="1" ht="15.95" customHeight="1">
      <c r="B950" s="336">
        <v>111</v>
      </c>
      <c r="C950" s="521" t="s">
        <v>3043</v>
      </c>
      <c r="D950" s="520">
        <v>2017</v>
      </c>
      <c r="E950" s="323" t="s">
        <v>32</v>
      </c>
      <c r="F950" s="914">
        <v>3501.4</v>
      </c>
    </row>
    <row r="951" spans="2:6" s="86" customFormat="1" ht="15.95" customHeight="1">
      <c r="B951" s="336">
        <v>112</v>
      </c>
      <c r="C951" s="521" t="s">
        <v>3044</v>
      </c>
      <c r="D951" s="520">
        <v>2014</v>
      </c>
      <c r="E951" s="323" t="s">
        <v>32</v>
      </c>
      <c r="F951" s="914">
        <v>30750</v>
      </c>
    </row>
    <row r="952" spans="2:6" s="86" customFormat="1" ht="15.95" customHeight="1">
      <c r="B952" s="336">
        <v>113</v>
      </c>
      <c r="C952" s="521" t="s">
        <v>3045</v>
      </c>
      <c r="D952" s="520">
        <v>2015</v>
      </c>
      <c r="E952" s="323" t="s">
        <v>32</v>
      </c>
      <c r="F952" s="914">
        <v>31953.56</v>
      </c>
    </row>
    <row r="953" spans="2:6" s="86" customFormat="1" ht="15.95" customHeight="1">
      <c r="B953" s="336">
        <v>114</v>
      </c>
      <c r="C953" s="521" t="s">
        <v>3046</v>
      </c>
      <c r="D953" s="520">
        <v>2017</v>
      </c>
      <c r="E953" s="323" t="s">
        <v>33</v>
      </c>
      <c r="F953" s="914">
        <v>2899</v>
      </c>
    </row>
    <row r="954" spans="2:6" s="86" customFormat="1" ht="15.95" customHeight="1">
      <c r="B954" s="336">
        <v>115</v>
      </c>
      <c r="C954" s="521" t="s">
        <v>3047</v>
      </c>
      <c r="D954" s="520">
        <v>2017</v>
      </c>
      <c r="E954" s="323" t="s">
        <v>33</v>
      </c>
      <c r="F954" s="914">
        <v>1906.5</v>
      </c>
    </row>
    <row r="955" spans="2:6" s="86" customFormat="1" ht="15.95" customHeight="1">
      <c r="B955" s="336">
        <v>116</v>
      </c>
      <c r="C955" s="483" t="s">
        <v>669</v>
      </c>
      <c r="D955" s="220">
        <v>2015</v>
      </c>
      <c r="E955" s="695" t="s">
        <v>33</v>
      </c>
      <c r="F955" s="485">
        <v>299</v>
      </c>
    </row>
    <row r="956" spans="2:6" s="86" customFormat="1" ht="15.95" customHeight="1">
      <c r="B956" s="336">
        <v>117</v>
      </c>
      <c r="C956" s="483" t="s">
        <v>666</v>
      </c>
      <c r="D956" s="220">
        <v>2015</v>
      </c>
      <c r="E956" s="695" t="s">
        <v>33</v>
      </c>
      <c r="F956" s="485">
        <v>170.97</v>
      </c>
    </row>
    <row r="957" spans="2:6" s="86" customFormat="1" ht="15.95" customHeight="1">
      <c r="B957" s="336">
        <v>118</v>
      </c>
      <c r="C957" s="483" t="s">
        <v>2907</v>
      </c>
      <c r="D957" s="220">
        <v>2016</v>
      </c>
      <c r="E957" s="695" t="s">
        <v>33</v>
      </c>
      <c r="F957" s="485">
        <v>3184.91</v>
      </c>
    </row>
    <row r="958" spans="2:6" s="86" customFormat="1" ht="15.95" customHeight="1">
      <c r="B958" s="336">
        <v>119</v>
      </c>
      <c r="C958" s="483" t="s">
        <v>2111</v>
      </c>
      <c r="D958" s="220">
        <v>2016</v>
      </c>
      <c r="E958" s="695" t="s">
        <v>33</v>
      </c>
      <c r="F958" s="485">
        <v>3184.91</v>
      </c>
    </row>
    <row r="959" spans="2:6" s="86" customFormat="1" ht="15.95" customHeight="1">
      <c r="B959" s="336">
        <v>120</v>
      </c>
      <c r="C959" s="483" t="s">
        <v>2112</v>
      </c>
      <c r="D959" s="220">
        <v>2016</v>
      </c>
      <c r="E959" s="695" t="s">
        <v>33</v>
      </c>
      <c r="F959" s="485">
        <v>3184.91</v>
      </c>
    </row>
    <row r="960" spans="2:6" s="86" customFormat="1" ht="15.95" customHeight="1">
      <c r="B960" s="336">
        <v>121</v>
      </c>
      <c r="C960" s="522" t="s">
        <v>2398</v>
      </c>
      <c r="D960" s="229" t="s">
        <v>14</v>
      </c>
      <c r="E960" s="240" t="s">
        <v>3265</v>
      </c>
      <c r="F960" s="915">
        <v>3304410.27</v>
      </c>
    </row>
    <row r="961" spans="2:6" s="86" customFormat="1" ht="15.95" customHeight="1">
      <c r="B961" s="336">
        <v>122</v>
      </c>
      <c r="C961" s="523" t="s">
        <v>3266</v>
      </c>
      <c r="D961" s="524">
        <v>2017</v>
      </c>
      <c r="E961" s="322" t="s">
        <v>32</v>
      </c>
      <c r="F961" s="916">
        <v>168264</v>
      </c>
    </row>
    <row r="962" spans="2:6" s="86" customFormat="1" ht="15.95" customHeight="1">
      <c r="B962" s="336">
        <v>123</v>
      </c>
      <c r="C962" s="523" t="s">
        <v>3267</v>
      </c>
      <c r="D962" s="524">
        <v>2017</v>
      </c>
      <c r="E962" s="322" t="s">
        <v>32</v>
      </c>
      <c r="F962" s="916">
        <v>65239.199999999997</v>
      </c>
    </row>
    <row r="963" spans="2:6" s="86" customFormat="1" ht="15.95" customHeight="1">
      <c r="B963" s="336">
        <v>124</v>
      </c>
      <c r="C963" s="523" t="s">
        <v>3268</v>
      </c>
      <c r="D963" s="524">
        <v>2017</v>
      </c>
      <c r="E963" s="322" t="s">
        <v>32</v>
      </c>
      <c r="F963" s="916">
        <v>740730.86</v>
      </c>
    </row>
    <row r="964" spans="2:6" s="86" customFormat="1" ht="15.95" customHeight="1">
      <c r="B964" s="336">
        <v>125</v>
      </c>
      <c r="C964" s="523" t="s">
        <v>3269</v>
      </c>
      <c r="D964" s="524">
        <v>2017</v>
      </c>
      <c r="E964" s="322" t="s">
        <v>32</v>
      </c>
      <c r="F964" s="916">
        <v>15431.58</v>
      </c>
    </row>
    <row r="965" spans="2:6" s="86" customFormat="1" ht="15.95" customHeight="1">
      <c r="B965" s="336">
        <v>126</v>
      </c>
      <c r="C965" s="523" t="s">
        <v>3270</v>
      </c>
      <c r="D965" s="524">
        <v>2017</v>
      </c>
      <c r="E965" s="322" t="s">
        <v>32</v>
      </c>
      <c r="F965" s="916">
        <v>5116.8</v>
      </c>
    </row>
    <row r="966" spans="2:6" s="86" customFormat="1" ht="15.95" customHeight="1">
      <c r="B966" s="336">
        <v>127</v>
      </c>
      <c r="C966" s="523" t="s">
        <v>3271</v>
      </c>
      <c r="D966" s="524">
        <v>2017</v>
      </c>
      <c r="E966" s="322" t="s">
        <v>32</v>
      </c>
      <c r="F966" s="916">
        <v>273060</v>
      </c>
    </row>
    <row r="967" spans="2:6" s="86" customFormat="1" ht="15.95" customHeight="1">
      <c r="B967" s="336">
        <v>128</v>
      </c>
      <c r="C967" s="523" t="s">
        <v>3239</v>
      </c>
      <c r="D967" s="524">
        <v>2017</v>
      </c>
      <c r="E967" s="322" t="s">
        <v>32</v>
      </c>
      <c r="F967" s="916">
        <v>86985.600000000006</v>
      </c>
    </row>
    <row r="968" spans="2:6" s="86" customFormat="1" ht="15.95" customHeight="1">
      <c r="B968" s="336">
        <v>129</v>
      </c>
      <c r="C968" s="523" t="s">
        <v>3240</v>
      </c>
      <c r="D968" s="524">
        <v>2017</v>
      </c>
      <c r="E968" s="322" t="s">
        <v>32</v>
      </c>
      <c r="F968" s="916">
        <v>23370</v>
      </c>
    </row>
    <row r="969" spans="2:6" s="86" customFormat="1" ht="15.95" customHeight="1">
      <c r="B969" s="336">
        <v>130</v>
      </c>
      <c r="C969" s="523" t="s">
        <v>3272</v>
      </c>
      <c r="D969" s="524">
        <v>2017</v>
      </c>
      <c r="E969" s="322" t="s">
        <v>32</v>
      </c>
      <c r="F969" s="916">
        <v>13530</v>
      </c>
    </row>
    <row r="970" spans="2:6" s="86" customFormat="1" ht="15.95" customHeight="1">
      <c r="B970" s="336">
        <v>131</v>
      </c>
      <c r="C970" s="523" t="s">
        <v>3241</v>
      </c>
      <c r="D970" s="524">
        <v>2017</v>
      </c>
      <c r="E970" s="322" t="s">
        <v>33</v>
      </c>
      <c r="F970" s="916">
        <v>3690</v>
      </c>
    </row>
    <row r="971" spans="2:6" s="86" customFormat="1" ht="15.95" customHeight="1">
      <c r="B971" s="336">
        <v>132</v>
      </c>
      <c r="C971" s="523" t="s">
        <v>3296</v>
      </c>
      <c r="D971" s="524">
        <v>2017</v>
      </c>
      <c r="E971" s="322" t="s">
        <v>32</v>
      </c>
      <c r="F971" s="916">
        <v>78720</v>
      </c>
    </row>
    <row r="972" spans="2:6" s="86" customFormat="1" ht="15.95" customHeight="1">
      <c r="B972" s="336">
        <v>133</v>
      </c>
      <c r="C972" s="523" t="s">
        <v>3242</v>
      </c>
      <c r="D972" s="524">
        <v>2017</v>
      </c>
      <c r="E972" s="322" t="s">
        <v>32</v>
      </c>
      <c r="F972" s="916">
        <v>104550</v>
      </c>
    </row>
    <row r="973" spans="2:6" s="86" customFormat="1" ht="15.95" customHeight="1">
      <c r="B973" s="336">
        <v>134</v>
      </c>
      <c r="C973" s="523" t="s">
        <v>3243</v>
      </c>
      <c r="D973" s="524">
        <v>2017</v>
      </c>
      <c r="E973" s="322" t="s">
        <v>32</v>
      </c>
      <c r="F973" s="916">
        <v>8241</v>
      </c>
    </row>
    <row r="974" spans="2:6" s="86" customFormat="1" ht="15.95" customHeight="1">
      <c r="B974" s="336">
        <v>135</v>
      </c>
      <c r="C974" s="523" t="s">
        <v>3244</v>
      </c>
      <c r="D974" s="524">
        <v>2017</v>
      </c>
      <c r="E974" s="322" t="s">
        <v>32</v>
      </c>
      <c r="F974" s="916">
        <v>2300.1</v>
      </c>
    </row>
    <row r="975" spans="2:6" s="86" customFormat="1" ht="15.95" customHeight="1">
      <c r="B975" s="336">
        <v>136</v>
      </c>
      <c r="C975" s="523" t="s">
        <v>3245</v>
      </c>
      <c r="D975" s="524">
        <v>2017</v>
      </c>
      <c r="E975" s="322" t="s">
        <v>32</v>
      </c>
      <c r="F975" s="916">
        <v>9987.6</v>
      </c>
    </row>
    <row r="976" spans="2:6" s="86" customFormat="1" ht="15.95" customHeight="1">
      <c r="B976" s="336">
        <v>137</v>
      </c>
      <c r="C976" s="523" t="s">
        <v>3246</v>
      </c>
      <c r="D976" s="524">
        <v>2017</v>
      </c>
      <c r="E976" s="322" t="s">
        <v>32</v>
      </c>
      <c r="F976" s="916">
        <v>51660</v>
      </c>
    </row>
    <row r="977" spans="2:6" s="86" customFormat="1" ht="15.95" customHeight="1">
      <c r="B977" s="336">
        <v>138</v>
      </c>
      <c r="C977" s="523" t="s">
        <v>3247</v>
      </c>
      <c r="D977" s="524">
        <v>2017</v>
      </c>
      <c r="E977" s="322" t="s">
        <v>32</v>
      </c>
      <c r="F977" s="916">
        <v>21217.5</v>
      </c>
    </row>
    <row r="978" spans="2:6" s="86" customFormat="1" ht="15.95" customHeight="1">
      <c r="B978" s="336">
        <v>139</v>
      </c>
      <c r="C978" s="523" t="s">
        <v>3248</v>
      </c>
      <c r="D978" s="524">
        <v>2017</v>
      </c>
      <c r="E978" s="322" t="s">
        <v>32</v>
      </c>
      <c r="F978" s="916">
        <v>412050</v>
      </c>
    </row>
    <row r="979" spans="2:6" s="86" customFormat="1" ht="15.95" customHeight="1">
      <c r="B979" s="336">
        <v>140</v>
      </c>
      <c r="C979" s="523" t="s">
        <v>3249</v>
      </c>
      <c r="D979" s="524">
        <v>2017</v>
      </c>
      <c r="E979" s="322" t="s">
        <v>3265</v>
      </c>
      <c r="F979" s="916">
        <v>46740</v>
      </c>
    </row>
    <row r="980" spans="2:6" s="86" customFormat="1" ht="15.95" customHeight="1">
      <c r="B980" s="336">
        <v>141</v>
      </c>
      <c r="C980" s="523" t="s">
        <v>3250</v>
      </c>
      <c r="D980" s="524">
        <v>2017</v>
      </c>
      <c r="E980" s="322" t="s">
        <v>3265</v>
      </c>
      <c r="F980" s="916">
        <v>271830</v>
      </c>
    </row>
    <row r="981" spans="2:6" s="86" customFormat="1" ht="15.95" customHeight="1">
      <c r="B981" s="336">
        <v>142</v>
      </c>
      <c r="C981" s="523" t="s">
        <v>3251</v>
      </c>
      <c r="D981" s="524">
        <v>2017</v>
      </c>
      <c r="E981" s="322" t="s">
        <v>3265</v>
      </c>
      <c r="F981" s="916">
        <v>273060</v>
      </c>
    </row>
    <row r="982" spans="2:6" s="86" customFormat="1" ht="15.95" customHeight="1">
      <c r="B982" s="336">
        <v>143</v>
      </c>
      <c r="C982" s="523" t="s">
        <v>3252</v>
      </c>
      <c r="D982" s="524">
        <v>2017</v>
      </c>
      <c r="E982" s="322" t="s">
        <v>3265</v>
      </c>
      <c r="F982" s="916">
        <v>281670</v>
      </c>
    </row>
    <row r="983" spans="2:6" s="86" customFormat="1" ht="15.95" customHeight="1">
      <c r="B983" s="336">
        <v>144</v>
      </c>
      <c r="C983" s="523" t="s">
        <v>3253</v>
      </c>
      <c r="D983" s="524">
        <v>2017</v>
      </c>
      <c r="E983" s="322" t="s">
        <v>3265</v>
      </c>
      <c r="F983" s="916">
        <v>217710</v>
      </c>
    </row>
    <row r="984" spans="2:6" s="86" customFormat="1" ht="15.95" customHeight="1">
      <c r="B984" s="336">
        <v>145</v>
      </c>
      <c r="C984" s="523" t="s">
        <v>3254</v>
      </c>
      <c r="D984" s="524">
        <v>2017</v>
      </c>
      <c r="E984" s="322" t="s">
        <v>3265</v>
      </c>
      <c r="F984" s="916">
        <v>282900</v>
      </c>
    </row>
    <row r="985" spans="2:6" s="86" customFormat="1" ht="15.95" customHeight="1">
      <c r="B985" s="336">
        <v>146</v>
      </c>
      <c r="C985" s="523" t="s">
        <v>3255</v>
      </c>
      <c r="D985" s="524">
        <v>2017</v>
      </c>
      <c r="E985" s="322" t="s">
        <v>3265</v>
      </c>
      <c r="F985" s="916">
        <v>155841</v>
      </c>
    </row>
    <row r="986" spans="2:6" s="86" customFormat="1" ht="15.95" customHeight="1">
      <c r="B986" s="336">
        <v>147</v>
      </c>
      <c r="C986" s="523" t="s">
        <v>3256</v>
      </c>
      <c r="D986" s="524">
        <v>2017</v>
      </c>
      <c r="E986" s="322" t="s">
        <v>3265</v>
      </c>
      <c r="F986" s="916">
        <v>26568</v>
      </c>
    </row>
    <row r="987" spans="2:6" s="86" customFormat="1" ht="15.95" customHeight="1">
      <c r="B987" s="336">
        <v>148</v>
      </c>
      <c r="C987" s="523" t="s">
        <v>3257</v>
      </c>
      <c r="D987" s="524">
        <v>2017</v>
      </c>
      <c r="E987" s="322" t="s">
        <v>3265</v>
      </c>
      <c r="F987" s="916">
        <v>25953</v>
      </c>
    </row>
    <row r="988" spans="2:6" s="86" customFormat="1" ht="15.95" customHeight="1">
      <c r="B988" s="336">
        <v>149</v>
      </c>
      <c r="C988" s="523" t="s">
        <v>3258</v>
      </c>
      <c r="D988" s="524">
        <v>2017</v>
      </c>
      <c r="E988" s="322" t="s">
        <v>3265</v>
      </c>
      <c r="F988" s="916">
        <v>325968.45</v>
      </c>
    </row>
    <row r="989" spans="2:6" s="86" customFormat="1" ht="15.95" customHeight="1">
      <c r="B989" s="336">
        <v>150</v>
      </c>
      <c r="C989" s="523" t="s">
        <v>3259</v>
      </c>
      <c r="D989" s="524">
        <v>2017</v>
      </c>
      <c r="E989" s="322" t="s">
        <v>3265</v>
      </c>
      <c r="F989" s="916">
        <v>98400</v>
      </c>
    </row>
    <row r="990" spans="2:6" s="86" customFormat="1" ht="15.95" customHeight="1">
      <c r="B990" s="336">
        <v>151</v>
      </c>
      <c r="C990" s="523" t="s">
        <v>3260</v>
      </c>
      <c r="D990" s="524">
        <v>2017</v>
      </c>
      <c r="E990" s="322" t="s">
        <v>3265</v>
      </c>
      <c r="F990" s="916">
        <v>221400</v>
      </c>
    </row>
    <row r="991" spans="2:6" s="86" customFormat="1" ht="15.95" customHeight="1">
      <c r="B991" s="336">
        <v>152</v>
      </c>
      <c r="C991" s="523" t="s">
        <v>3261</v>
      </c>
      <c r="D991" s="524">
        <v>2017</v>
      </c>
      <c r="E991" s="322" t="s">
        <v>3265</v>
      </c>
      <c r="F991" s="916">
        <v>105538.92</v>
      </c>
    </row>
    <row r="992" spans="2:6" s="86" customFormat="1" ht="15.95" customHeight="1">
      <c r="B992" s="336">
        <v>153</v>
      </c>
      <c r="C992" s="523" t="s">
        <v>3262</v>
      </c>
      <c r="D992" s="524">
        <v>2017</v>
      </c>
      <c r="E992" s="322" t="s">
        <v>3265</v>
      </c>
      <c r="F992" s="916">
        <v>282900</v>
      </c>
    </row>
    <row r="993" spans="2:6" s="86" customFormat="1" ht="15.95" customHeight="1">
      <c r="B993" s="336">
        <v>154</v>
      </c>
      <c r="C993" s="523" t="s">
        <v>3263</v>
      </c>
      <c r="D993" s="524">
        <v>2017</v>
      </c>
      <c r="E993" s="322" t="s">
        <v>3265</v>
      </c>
      <c r="F993" s="916">
        <v>7650.6</v>
      </c>
    </row>
    <row r="994" spans="2:6" s="86" customFormat="1" ht="15.95" customHeight="1">
      <c r="B994" s="336">
        <v>155</v>
      </c>
      <c r="C994" s="523" t="s">
        <v>3264</v>
      </c>
      <c r="D994" s="524">
        <v>2017</v>
      </c>
      <c r="E994" s="322" t="s">
        <v>3265</v>
      </c>
      <c r="F994" s="916">
        <v>14247.09</v>
      </c>
    </row>
    <row r="995" spans="2:6" s="86" customFormat="1" ht="15.95" customHeight="1">
      <c r="B995" s="336">
        <v>156</v>
      </c>
      <c r="C995" s="523" t="s">
        <v>3275</v>
      </c>
      <c r="D995" s="524">
        <v>2018</v>
      </c>
      <c r="E995" s="322" t="s">
        <v>32</v>
      </c>
      <c r="F995" s="916">
        <v>2617.44</v>
      </c>
    </row>
    <row r="996" spans="2:6" s="86" customFormat="1" ht="15.95" customHeight="1">
      <c r="B996" s="336">
        <v>157</v>
      </c>
      <c r="C996" s="523" t="s">
        <v>3275</v>
      </c>
      <c r="D996" s="524">
        <v>2018</v>
      </c>
      <c r="E996" s="322" t="s">
        <v>32</v>
      </c>
      <c r="F996" s="916">
        <v>2617.44</v>
      </c>
    </row>
    <row r="997" spans="2:6" s="86" customFormat="1" ht="15.95" customHeight="1">
      <c r="B997" s="336">
        <v>158</v>
      </c>
      <c r="C997" s="523" t="s">
        <v>3275</v>
      </c>
      <c r="D997" s="524">
        <v>2018</v>
      </c>
      <c r="E997" s="322" t="s">
        <v>32</v>
      </c>
      <c r="F997" s="916">
        <v>2617.44</v>
      </c>
    </row>
    <row r="998" spans="2:6" s="86" customFormat="1" ht="15.95" customHeight="1">
      <c r="B998" s="336">
        <v>159</v>
      </c>
      <c r="C998" s="523" t="s">
        <v>3275</v>
      </c>
      <c r="D998" s="524">
        <v>2018</v>
      </c>
      <c r="E998" s="322" t="s">
        <v>32</v>
      </c>
      <c r="F998" s="916">
        <v>2617.44</v>
      </c>
    </row>
    <row r="999" spans="2:6" s="86" customFormat="1" ht="15.95" customHeight="1">
      <c r="B999" s="336">
        <v>160</v>
      </c>
      <c r="C999" s="523" t="s">
        <v>3275</v>
      </c>
      <c r="D999" s="524">
        <v>2018</v>
      </c>
      <c r="E999" s="322" t="s">
        <v>32</v>
      </c>
      <c r="F999" s="916">
        <v>2617.44</v>
      </c>
    </row>
    <row r="1000" spans="2:6" s="86" customFormat="1" ht="15.95" customHeight="1">
      <c r="B1000" s="336">
        <v>161</v>
      </c>
      <c r="C1000" s="523" t="s">
        <v>3275</v>
      </c>
      <c r="D1000" s="524">
        <v>2018</v>
      </c>
      <c r="E1000" s="322" t="s">
        <v>32</v>
      </c>
      <c r="F1000" s="916">
        <v>2617.44</v>
      </c>
    </row>
    <row r="1001" spans="2:6" s="86" customFormat="1" ht="15.95" customHeight="1">
      <c r="B1001" s="336">
        <v>162</v>
      </c>
      <c r="C1001" s="523" t="s">
        <v>3275</v>
      </c>
      <c r="D1001" s="524">
        <v>2018</v>
      </c>
      <c r="E1001" s="322" t="s">
        <v>32</v>
      </c>
      <c r="F1001" s="916">
        <v>2617.44</v>
      </c>
    </row>
    <row r="1002" spans="2:6" s="86" customFormat="1" ht="15.95" customHeight="1">
      <c r="B1002" s="336">
        <v>163</v>
      </c>
      <c r="C1002" s="523" t="s">
        <v>3275</v>
      </c>
      <c r="D1002" s="524">
        <v>2018</v>
      </c>
      <c r="E1002" s="322" t="s">
        <v>32</v>
      </c>
      <c r="F1002" s="916">
        <v>2617.44</v>
      </c>
    </row>
    <row r="1003" spans="2:6" s="86" customFormat="1" ht="15.95" customHeight="1">
      <c r="B1003" s="336">
        <v>164</v>
      </c>
      <c r="C1003" s="523" t="s">
        <v>3275</v>
      </c>
      <c r="D1003" s="524">
        <v>2018</v>
      </c>
      <c r="E1003" s="322" t="s">
        <v>32</v>
      </c>
      <c r="F1003" s="916">
        <v>2617.44</v>
      </c>
    </row>
    <row r="1004" spans="2:6" s="86" customFormat="1" ht="15.95" customHeight="1">
      <c r="B1004" s="336">
        <v>165</v>
      </c>
      <c r="C1004" s="523" t="s">
        <v>3275</v>
      </c>
      <c r="D1004" s="524">
        <v>2018</v>
      </c>
      <c r="E1004" s="322" t="s">
        <v>32</v>
      </c>
      <c r="F1004" s="916">
        <v>2617.44</v>
      </c>
    </row>
    <row r="1005" spans="2:6" s="86" customFormat="1" ht="15.95" customHeight="1">
      <c r="B1005" s="336">
        <v>166</v>
      </c>
      <c r="C1005" s="523" t="s">
        <v>3275</v>
      </c>
      <c r="D1005" s="524">
        <v>2018</v>
      </c>
      <c r="E1005" s="322" t="s">
        <v>32</v>
      </c>
      <c r="F1005" s="916">
        <v>2617.44</v>
      </c>
    </row>
    <row r="1006" spans="2:6" s="86" customFormat="1" ht="15.95" customHeight="1">
      <c r="B1006" s="336">
        <v>167</v>
      </c>
      <c r="C1006" s="523" t="s">
        <v>3275</v>
      </c>
      <c r="D1006" s="524">
        <v>2018</v>
      </c>
      <c r="E1006" s="322" t="s">
        <v>32</v>
      </c>
      <c r="F1006" s="916">
        <v>2617.44</v>
      </c>
    </row>
    <row r="1007" spans="2:6" s="86" customFormat="1" ht="15.95" customHeight="1">
      <c r="B1007" s="336">
        <v>168</v>
      </c>
      <c r="C1007" s="523" t="s">
        <v>3275</v>
      </c>
      <c r="D1007" s="524">
        <v>2018</v>
      </c>
      <c r="E1007" s="322" t="s">
        <v>32</v>
      </c>
      <c r="F1007" s="916">
        <v>2617.44</v>
      </c>
    </row>
    <row r="1008" spans="2:6" s="86" customFormat="1" ht="15.95" customHeight="1">
      <c r="B1008" s="336">
        <v>169</v>
      </c>
      <c r="C1008" s="523" t="s">
        <v>3275</v>
      </c>
      <c r="D1008" s="524">
        <v>2018</v>
      </c>
      <c r="E1008" s="322" t="s">
        <v>32</v>
      </c>
      <c r="F1008" s="916">
        <v>2617.44</v>
      </c>
    </row>
    <row r="1009" spans="2:6" s="86" customFormat="1" ht="15.95" customHeight="1">
      <c r="B1009" s="336">
        <v>170</v>
      </c>
      <c r="C1009" s="523" t="s">
        <v>3275</v>
      </c>
      <c r="D1009" s="524">
        <v>2018</v>
      </c>
      <c r="E1009" s="322" t="s">
        <v>32</v>
      </c>
      <c r="F1009" s="916">
        <v>2617.44</v>
      </c>
    </row>
    <row r="1010" spans="2:6" s="86" customFormat="1" ht="15.95" customHeight="1">
      <c r="B1010" s="336">
        <v>171</v>
      </c>
      <c r="C1010" s="523" t="s">
        <v>3275</v>
      </c>
      <c r="D1010" s="524">
        <v>2018</v>
      </c>
      <c r="E1010" s="322" t="s">
        <v>32</v>
      </c>
      <c r="F1010" s="916">
        <v>2617.44</v>
      </c>
    </row>
    <row r="1011" spans="2:6" s="86" customFormat="1" ht="15.95" customHeight="1">
      <c r="B1011" s="336">
        <v>172</v>
      </c>
      <c r="C1011" s="523" t="s">
        <v>3275</v>
      </c>
      <c r="D1011" s="524">
        <v>2018</v>
      </c>
      <c r="E1011" s="322" t="s">
        <v>32</v>
      </c>
      <c r="F1011" s="916">
        <v>2617.44</v>
      </c>
    </row>
    <row r="1012" spans="2:6" s="86" customFormat="1" ht="15.95" customHeight="1">
      <c r="B1012" s="336">
        <v>173</v>
      </c>
      <c r="C1012" s="523" t="s">
        <v>3275</v>
      </c>
      <c r="D1012" s="524">
        <v>2018</v>
      </c>
      <c r="E1012" s="322" t="s">
        <v>32</v>
      </c>
      <c r="F1012" s="916">
        <v>2617.44</v>
      </c>
    </row>
    <row r="1013" spans="2:6" s="86" customFormat="1" ht="15.95" customHeight="1">
      <c r="B1013" s="336">
        <v>174</v>
      </c>
      <c r="C1013" s="523" t="s">
        <v>3275</v>
      </c>
      <c r="D1013" s="524">
        <v>2018</v>
      </c>
      <c r="E1013" s="322" t="s">
        <v>32</v>
      </c>
      <c r="F1013" s="916">
        <v>2617.44</v>
      </c>
    </row>
    <row r="1014" spans="2:6" s="86" customFormat="1" ht="15.95" customHeight="1">
      <c r="B1014" s="336">
        <v>175</v>
      </c>
      <c r="C1014" s="523" t="s">
        <v>3275</v>
      </c>
      <c r="D1014" s="524">
        <v>2018</v>
      </c>
      <c r="E1014" s="322" t="s">
        <v>32</v>
      </c>
      <c r="F1014" s="916">
        <v>2617.44</v>
      </c>
    </row>
    <row r="1015" spans="2:6" s="86" customFormat="1" ht="15.95" customHeight="1">
      <c r="B1015" s="336">
        <v>176</v>
      </c>
      <c r="C1015" s="523" t="s">
        <v>3275</v>
      </c>
      <c r="D1015" s="524">
        <v>2018</v>
      </c>
      <c r="E1015" s="322" t="s">
        <v>32</v>
      </c>
      <c r="F1015" s="916">
        <v>2617.44</v>
      </c>
    </row>
    <row r="1016" spans="2:6" s="86" customFormat="1" ht="15.95" customHeight="1">
      <c r="B1016" s="336">
        <v>177</v>
      </c>
      <c r="C1016" s="523" t="s">
        <v>3275</v>
      </c>
      <c r="D1016" s="524">
        <v>2018</v>
      </c>
      <c r="E1016" s="322" t="s">
        <v>32</v>
      </c>
      <c r="F1016" s="916">
        <v>2617.44</v>
      </c>
    </row>
    <row r="1017" spans="2:6" s="86" customFormat="1" ht="15.95" customHeight="1">
      <c r="B1017" s="336">
        <v>178</v>
      </c>
      <c r="C1017" s="523" t="s">
        <v>3295</v>
      </c>
      <c r="D1017" s="524">
        <v>2018</v>
      </c>
      <c r="E1017" s="322" t="s">
        <v>32</v>
      </c>
      <c r="F1017" s="480">
        <v>10229.120000000001</v>
      </c>
    </row>
    <row r="1018" spans="2:6" s="86" customFormat="1" ht="15.95" customHeight="1">
      <c r="B1018" s="336">
        <v>179</v>
      </c>
      <c r="C1018" s="523" t="s">
        <v>3276</v>
      </c>
      <c r="D1018" s="524">
        <v>2018</v>
      </c>
      <c r="E1018" s="322" t="s">
        <v>32</v>
      </c>
      <c r="F1018" s="480">
        <v>3466.14</v>
      </c>
    </row>
    <row r="1019" spans="2:6" s="86" customFormat="1" ht="15.95" customHeight="1">
      <c r="B1019" s="336">
        <v>180</v>
      </c>
      <c r="C1019" s="523" t="s">
        <v>3276</v>
      </c>
      <c r="D1019" s="524">
        <v>2018</v>
      </c>
      <c r="E1019" s="322" t="s">
        <v>32</v>
      </c>
      <c r="F1019" s="480">
        <v>3466.14</v>
      </c>
    </row>
    <row r="1020" spans="2:6" s="86" customFormat="1" ht="15.95" customHeight="1">
      <c r="B1020" s="336">
        <v>181</v>
      </c>
      <c r="C1020" s="523" t="s">
        <v>3276</v>
      </c>
      <c r="D1020" s="524">
        <v>2018</v>
      </c>
      <c r="E1020" s="322" t="s">
        <v>32</v>
      </c>
      <c r="F1020" s="480">
        <v>3466.14</v>
      </c>
    </row>
    <row r="1021" spans="2:6" s="86" customFormat="1" ht="15.95" customHeight="1">
      <c r="B1021" s="336">
        <v>182</v>
      </c>
      <c r="C1021" s="523" t="s">
        <v>3276</v>
      </c>
      <c r="D1021" s="524">
        <v>2018</v>
      </c>
      <c r="E1021" s="322" t="s">
        <v>32</v>
      </c>
      <c r="F1021" s="480">
        <v>3466.14</v>
      </c>
    </row>
    <row r="1022" spans="2:6" s="86" customFormat="1" ht="15.95" customHeight="1">
      <c r="B1022" s="336">
        <v>183</v>
      </c>
      <c r="C1022" s="523" t="s">
        <v>3277</v>
      </c>
      <c r="D1022" s="524">
        <v>2018</v>
      </c>
      <c r="E1022" s="322" t="s">
        <v>32</v>
      </c>
      <c r="F1022" s="480">
        <v>1351.77</v>
      </c>
    </row>
    <row r="1023" spans="2:6" s="86" customFormat="1" ht="15.95" customHeight="1">
      <c r="B1023" s="336">
        <v>184</v>
      </c>
      <c r="C1023" s="523" t="s">
        <v>3277</v>
      </c>
      <c r="D1023" s="524">
        <v>2018</v>
      </c>
      <c r="E1023" s="322" t="s">
        <v>32</v>
      </c>
      <c r="F1023" s="480">
        <v>1351.77</v>
      </c>
    </row>
    <row r="1024" spans="2:6" s="86" customFormat="1" ht="15.95" customHeight="1">
      <c r="B1024" s="336">
        <v>185</v>
      </c>
      <c r="C1024" s="523" t="s">
        <v>3277</v>
      </c>
      <c r="D1024" s="524">
        <v>2018</v>
      </c>
      <c r="E1024" s="322" t="s">
        <v>32</v>
      </c>
      <c r="F1024" s="480">
        <v>1351.77</v>
      </c>
    </row>
    <row r="1025" spans="2:6" s="86" customFormat="1" ht="15.95" customHeight="1">
      <c r="B1025" s="336">
        <v>186</v>
      </c>
      <c r="C1025" s="523" t="s">
        <v>3277</v>
      </c>
      <c r="D1025" s="524">
        <v>2018</v>
      </c>
      <c r="E1025" s="322" t="s">
        <v>32</v>
      </c>
      <c r="F1025" s="480">
        <v>1351.77</v>
      </c>
    </row>
    <row r="1026" spans="2:6" s="86" customFormat="1" ht="15.95" customHeight="1">
      <c r="B1026" s="336">
        <v>187</v>
      </c>
      <c r="C1026" s="523" t="s">
        <v>3278</v>
      </c>
      <c r="D1026" s="524">
        <v>2018</v>
      </c>
      <c r="E1026" s="322" t="s">
        <v>3265</v>
      </c>
      <c r="F1026" s="480">
        <v>30885.3</v>
      </c>
    </row>
    <row r="1027" spans="2:6" s="86" customFormat="1" ht="15.95" customHeight="1">
      <c r="B1027" s="336">
        <v>188</v>
      </c>
      <c r="C1027" s="523" t="s">
        <v>3279</v>
      </c>
      <c r="D1027" s="524">
        <v>2018</v>
      </c>
      <c r="E1027" s="322" t="s">
        <v>33</v>
      </c>
      <c r="F1027" s="480">
        <v>98400</v>
      </c>
    </row>
    <row r="1028" spans="2:6" s="86" customFormat="1" ht="15.95" customHeight="1">
      <c r="B1028" s="336">
        <v>189</v>
      </c>
      <c r="C1028" s="523" t="s">
        <v>3284</v>
      </c>
      <c r="D1028" s="524" t="s">
        <v>14</v>
      </c>
      <c r="E1028" s="322" t="s">
        <v>32</v>
      </c>
      <c r="F1028" s="480">
        <v>61292.68</v>
      </c>
    </row>
    <row r="1029" spans="2:6" s="86" customFormat="1" ht="15.95" customHeight="1">
      <c r="B1029" s="336">
        <v>190</v>
      </c>
      <c r="C1029" s="525" t="s">
        <v>3297</v>
      </c>
      <c r="D1029" s="524">
        <v>2018</v>
      </c>
      <c r="E1029" s="526" t="s">
        <v>32</v>
      </c>
      <c r="F1029" s="480">
        <v>22275.3</v>
      </c>
    </row>
    <row r="1030" spans="2:6" s="86" customFormat="1" ht="15.95" customHeight="1">
      <c r="B1030" s="336">
        <v>191</v>
      </c>
      <c r="C1030" s="525" t="s">
        <v>3298</v>
      </c>
      <c r="D1030" s="524">
        <v>2018</v>
      </c>
      <c r="E1030" s="526" t="s">
        <v>32</v>
      </c>
      <c r="F1030" s="480">
        <v>22275.3</v>
      </c>
    </row>
    <row r="1031" spans="2:6" s="86" customFormat="1" ht="15.95" customHeight="1">
      <c r="B1031" s="336">
        <v>192</v>
      </c>
      <c r="C1031" s="409" t="s">
        <v>3336</v>
      </c>
      <c r="D1031" s="524">
        <v>2019</v>
      </c>
      <c r="E1031" s="526" t="s">
        <v>32</v>
      </c>
      <c r="F1031" s="480">
        <v>67812.36</v>
      </c>
    </row>
    <row r="1032" spans="2:6" s="86" customFormat="1" ht="15.95" customHeight="1">
      <c r="B1032" s="336">
        <v>193</v>
      </c>
      <c r="C1032" s="409" t="s">
        <v>3337</v>
      </c>
      <c r="D1032" s="524">
        <v>2019</v>
      </c>
      <c r="E1032" s="526" t="s">
        <v>32</v>
      </c>
      <c r="F1032" s="480">
        <v>13864.56</v>
      </c>
    </row>
    <row r="1033" spans="2:6" s="86" customFormat="1" ht="15.95" customHeight="1">
      <c r="B1033" s="336">
        <v>194</v>
      </c>
      <c r="C1033" s="409" t="s">
        <v>3338</v>
      </c>
      <c r="D1033" s="524">
        <v>2019</v>
      </c>
      <c r="E1033" s="526" t="s">
        <v>32</v>
      </c>
      <c r="F1033" s="480">
        <v>5407.08</v>
      </c>
    </row>
    <row r="1034" spans="2:6" s="86" customFormat="1" ht="15.95" customHeight="1">
      <c r="B1034" s="336">
        <v>195</v>
      </c>
      <c r="C1034" s="349" t="s">
        <v>3352</v>
      </c>
      <c r="D1034" s="223">
        <v>2019</v>
      </c>
      <c r="E1034" s="223" t="s">
        <v>32</v>
      </c>
      <c r="F1034" s="480">
        <v>11685</v>
      </c>
    </row>
    <row r="1035" spans="2:6" s="86" customFormat="1" ht="15.95" customHeight="1">
      <c r="B1035" s="336">
        <v>196</v>
      </c>
      <c r="C1035" s="349" t="s">
        <v>3352</v>
      </c>
      <c r="D1035" s="223">
        <v>2019</v>
      </c>
      <c r="E1035" s="223" t="s">
        <v>32</v>
      </c>
      <c r="F1035" s="480">
        <v>11685</v>
      </c>
    </row>
    <row r="1036" spans="2:6" s="86" customFormat="1" ht="15.95" customHeight="1">
      <c r="B1036" s="336">
        <v>197</v>
      </c>
      <c r="C1036" s="349" t="s">
        <v>3352</v>
      </c>
      <c r="D1036" s="223">
        <v>2019</v>
      </c>
      <c r="E1036" s="223" t="s">
        <v>32</v>
      </c>
      <c r="F1036" s="480">
        <v>11685</v>
      </c>
    </row>
    <row r="1037" spans="2:6" s="86" customFormat="1" ht="15.95" customHeight="1">
      <c r="B1037" s="336">
        <v>198</v>
      </c>
      <c r="C1037" s="349" t="s">
        <v>3352</v>
      </c>
      <c r="D1037" s="223">
        <v>2019</v>
      </c>
      <c r="E1037" s="223" t="s">
        <v>32</v>
      </c>
      <c r="F1037" s="480">
        <v>11685</v>
      </c>
    </row>
    <row r="1038" spans="2:6" s="86" customFormat="1" ht="15.95" customHeight="1">
      <c r="B1038" s="336">
        <v>199</v>
      </c>
      <c r="C1038" s="349" t="s">
        <v>3352</v>
      </c>
      <c r="D1038" s="223">
        <v>2019</v>
      </c>
      <c r="E1038" s="223" t="s">
        <v>32</v>
      </c>
      <c r="F1038" s="480">
        <v>11685</v>
      </c>
    </row>
    <row r="1039" spans="2:6" s="86" customFormat="1" ht="15.95" customHeight="1">
      <c r="B1039" s="336">
        <v>200</v>
      </c>
      <c r="C1039" s="349" t="s">
        <v>3352</v>
      </c>
      <c r="D1039" s="223">
        <v>2019</v>
      </c>
      <c r="E1039" s="223" t="s">
        <v>32</v>
      </c>
      <c r="F1039" s="480">
        <v>11685</v>
      </c>
    </row>
    <row r="1040" spans="2:6" s="86" customFormat="1" ht="15.95" customHeight="1">
      <c r="B1040" s="336">
        <v>201</v>
      </c>
      <c r="C1040" s="349" t="s">
        <v>3352</v>
      </c>
      <c r="D1040" s="223">
        <v>2019</v>
      </c>
      <c r="E1040" s="223" t="s">
        <v>32</v>
      </c>
      <c r="F1040" s="480">
        <v>11685</v>
      </c>
    </row>
    <row r="1041" spans="2:6" s="86" customFormat="1" ht="15.95" customHeight="1">
      <c r="B1041" s="336">
        <v>202</v>
      </c>
      <c r="C1041" s="349" t="s">
        <v>3352</v>
      </c>
      <c r="D1041" s="223">
        <v>2019</v>
      </c>
      <c r="E1041" s="223" t="s">
        <v>32</v>
      </c>
      <c r="F1041" s="480">
        <v>11685</v>
      </c>
    </row>
    <row r="1042" spans="2:6" s="86" customFormat="1" ht="15.95" customHeight="1">
      <c r="B1042" s="336">
        <v>203</v>
      </c>
      <c r="C1042" s="349" t="s">
        <v>3352</v>
      </c>
      <c r="D1042" s="223">
        <v>2019</v>
      </c>
      <c r="E1042" s="223" t="s">
        <v>32</v>
      </c>
      <c r="F1042" s="480">
        <v>11685</v>
      </c>
    </row>
    <row r="1043" spans="2:6" s="86" customFormat="1" ht="15.95" customHeight="1">
      <c r="B1043" s="336">
        <v>204</v>
      </c>
      <c r="C1043" s="349" t="s">
        <v>3352</v>
      </c>
      <c r="D1043" s="223">
        <v>2019</v>
      </c>
      <c r="E1043" s="223" t="s">
        <v>32</v>
      </c>
      <c r="F1043" s="480">
        <v>11685</v>
      </c>
    </row>
    <row r="1044" spans="2:6" s="86" customFormat="1" ht="15.95" customHeight="1">
      <c r="B1044" s="336">
        <v>205</v>
      </c>
      <c r="C1044" s="349" t="s">
        <v>3352</v>
      </c>
      <c r="D1044" s="223">
        <v>2019</v>
      </c>
      <c r="E1044" s="223" t="s">
        <v>32</v>
      </c>
      <c r="F1044" s="480">
        <v>11685</v>
      </c>
    </row>
    <row r="1045" spans="2:6" s="86" customFormat="1" ht="15.95" customHeight="1">
      <c r="B1045" s="336">
        <v>206</v>
      </c>
      <c r="C1045" s="349" t="s">
        <v>3352</v>
      </c>
      <c r="D1045" s="223">
        <v>2019</v>
      </c>
      <c r="E1045" s="223" t="s">
        <v>32</v>
      </c>
      <c r="F1045" s="480">
        <v>11685</v>
      </c>
    </row>
    <row r="1046" spans="2:6" s="86" customFormat="1" ht="15.95" customHeight="1">
      <c r="B1046" s="336">
        <v>207</v>
      </c>
      <c r="C1046" s="349" t="s">
        <v>3352</v>
      </c>
      <c r="D1046" s="223">
        <v>2019</v>
      </c>
      <c r="E1046" s="223" t="s">
        <v>32</v>
      </c>
      <c r="F1046" s="480">
        <v>11685</v>
      </c>
    </row>
    <row r="1047" spans="2:6" s="86" customFormat="1" ht="15.95" customHeight="1">
      <c r="B1047" s="336">
        <v>208</v>
      </c>
      <c r="C1047" s="349" t="s">
        <v>3353</v>
      </c>
      <c r="D1047" s="223">
        <v>2019</v>
      </c>
      <c r="E1047" s="223" t="s">
        <v>32</v>
      </c>
      <c r="F1047" s="480">
        <v>6027</v>
      </c>
    </row>
    <row r="1048" spans="2:6" s="86" customFormat="1" ht="15.95" customHeight="1">
      <c r="B1048" s="336">
        <v>209</v>
      </c>
      <c r="C1048" s="349" t="s">
        <v>3353</v>
      </c>
      <c r="D1048" s="223">
        <v>2019</v>
      </c>
      <c r="E1048" s="223" t="s">
        <v>32</v>
      </c>
      <c r="F1048" s="480">
        <v>6027</v>
      </c>
    </row>
    <row r="1049" spans="2:6" s="86" customFormat="1" ht="15.95" customHeight="1">
      <c r="B1049" s="336">
        <v>210</v>
      </c>
      <c r="C1049" s="349" t="s">
        <v>3353</v>
      </c>
      <c r="D1049" s="223">
        <v>2019</v>
      </c>
      <c r="E1049" s="223" t="s">
        <v>32</v>
      </c>
      <c r="F1049" s="480">
        <v>6027</v>
      </c>
    </row>
    <row r="1050" spans="2:6" s="86" customFormat="1" ht="15.95" customHeight="1">
      <c r="B1050" s="336">
        <v>211</v>
      </c>
      <c r="C1050" s="349" t="s">
        <v>3352</v>
      </c>
      <c r="D1050" s="223">
        <v>2019</v>
      </c>
      <c r="E1050" s="223" t="s">
        <v>32</v>
      </c>
      <c r="F1050" s="917">
        <v>11685</v>
      </c>
    </row>
    <row r="1051" spans="2:6" s="86" customFormat="1" ht="15.95" customHeight="1">
      <c r="B1051" s="336">
        <v>212</v>
      </c>
      <c r="C1051" s="349" t="s">
        <v>3353</v>
      </c>
      <c r="D1051" s="367">
        <v>2019</v>
      </c>
      <c r="E1051" s="367" t="s">
        <v>32</v>
      </c>
      <c r="F1051" s="918">
        <v>6027</v>
      </c>
    </row>
    <row r="1052" spans="2:6" s="86" customFormat="1" ht="15.95" customHeight="1">
      <c r="B1052" s="336">
        <v>213</v>
      </c>
      <c r="C1052" s="364" t="s">
        <v>3769</v>
      </c>
      <c r="D1052" s="323">
        <v>2013</v>
      </c>
      <c r="E1052" s="323" t="s">
        <v>32</v>
      </c>
      <c r="F1052" s="346">
        <v>22140</v>
      </c>
    </row>
    <row r="1053" spans="2:6" s="86" customFormat="1" ht="15.95" customHeight="1">
      <c r="B1053" s="336">
        <v>214</v>
      </c>
      <c r="C1053" s="366" t="s">
        <v>3780</v>
      </c>
      <c r="D1053" s="323">
        <v>2019</v>
      </c>
      <c r="E1053" s="323" t="s">
        <v>742</v>
      </c>
      <c r="F1053" s="346">
        <v>8950</v>
      </c>
    </row>
    <row r="1054" spans="2:6" s="86" customFormat="1" ht="15.95" customHeight="1">
      <c r="B1054" s="336">
        <v>215</v>
      </c>
      <c r="C1054" s="527" t="s">
        <v>3353</v>
      </c>
      <c r="D1054" s="528">
        <v>2020</v>
      </c>
      <c r="E1054" s="323" t="s">
        <v>32</v>
      </c>
      <c r="F1054" s="919">
        <v>6027</v>
      </c>
    </row>
    <row r="1055" spans="2:6" s="86" customFormat="1" ht="15.95" customHeight="1">
      <c r="B1055" s="336">
        <v>216</v>
      </c>
      <c r="C1055" s="529" t="s">
        <v>3793</v>
      </c>
      <c r="D1055" s="528">
        <v>2020</v>
      </c>
      <c r="E1055" s="323" t="s">
        <v>32</v>
      </c>
      <c r="F1055" s="346">
        <v>3645</v>
      </c>
    </row>
    <row r="1056" spans="2:6" s="86" customFormat="1" ht="15.95" customHeight="1">
      <c r="B1056" s="336">
        <v>217</v>
      </c>
      <c r="C1056" s="529" t="s">
        <v>3792</v>
      </c>
      <c r="D1056" s="528">
        <v>2020</v>
      </c>
      <c r="E1056" s="323" t="s">
        <v>33</v>
      </c>
      <c r="F1056" s="346">
        <v>3368</v>
      </c>
    </row>
    <row r="1057" spans="2:6" s="86" customFormat="1" ht="15.95" customHeight="1">
      <c r="B1057" s="336">
        <v>218</v>
      </c>
      <c r="C1057" s="529" t="s">
        <v>3794</v>
      </c>
      <c r="D1057" s="528">
        <v>2020</v>
      </c>
      <c r="E1057" s="323" t="s">
        <v>33</v>
      </c>
      <c r="F1057" s="346">
        <v>6998</v>
      </c>
    </row>
    <row r="1058" spans="2:6" s="86" customFormat="1" ht="15.95" customHeight="1">
      <c r="B1058" s="336">
        <v>219</v>
      </c>
      <c r="C1058" s="529" t="s">
        <v>3795</v>
      </c>
      <c r="D1058" s="528">
        <v>2020</v>
      </c>
      <c r="E1058" s="323" t="s">
        <v>33</v>
      </c>
      <c r="F1058" s="346">
        <v>1998</v>
      </c>
    </row>
    <row r="1059" spans="2:6" s="86" customFormat="1" ht="15.95" customHeight="1">
      <c r="B1059" s="336">
        <v>220</v>
      </c>
      <c r="C1059" s="530" t="s">
        <v>3796</v>
      </c>
      <c r="D1059" s="528">
        <v>2020</v>
      </c>
      <c r="E1059" s="373" t="s">
        <v>3265</v>
      </c>
      <c r="F1059" s="346">
        <v>3597</v>
      </c>
    </row>
    <row r="1060" spans="2:6" s="86" customFormat="1" ht="15.95" customHeight="1">
      <c r="B1060" s="336">
        <v>221</v>
      </c>
      <c r="C1060" s="529" t="s">
        <v>3814</v>
      </c>
      <c r="D1060" s="528">
        <v>2020</v>
      </c>
      <c r="E1060" s="323" t="s">
        <v>32</v>
      </c>
      <c r="F1060" s="554">
        <v>45510</v>
      </c>
    </row>
    <row r="1061" spans="2:6" s="86" customFormat="1" ht="15.95" customHeight="1">
      <c r="B1061" s="336">
        <v>222</v>
      </c>
      <c r="C1061" s="529" t="s">
        <v>3818</v>
      </c>
      <c r="D1061" s="528">
        <v>2020</v>
      </c>
      <c r="E1061" s="323" t="s">
        <v>33</v>
      </c>
      <c r="F1061" s="554">
        <v>97999.02</v>
      </c>
    </row>
    <row r="1062" spans="2:6" s="86" customFormat="1" ht="15.95" customHeight="1">
      <c r="B1062" s="336">
        <v>223</v>
      </c>
      <c r="C1062" s="529" t="s">
        <v>3823</v>
      </c>
      <c r="D1062" s="528">
        <v>2020</v>
      </c>
      <c r="E1062" s="323" t="s">
        <v>32</v>
      </c>
      <c r="F1062" s="554">
        <v>5118.99</v>
      </c>
    </row>
    <row r="1063" spans="2:6" s="86" customFormat="1" ht="15.95" customHeight="1">
      <c r="B1063" s="336">
        <v>224</v>
      </c>
      <c r="C1063" s="864" t="s">
        <v>5189</v>
      </c>
      <c r="D1063" s="528">
        <v>2020</v>
      </c>
      <c r="E1063" s="323" t="s">
        <v>33</v>
      </c>
      <c r="F1063" s="554">
        <v>1198</v>
      </c>
    </row>
    <row r="1064" spans="2:6" s="86" customFormat="1" ht="15.95" customHeight="1">
      <c r="B1064" s="336">
        <v>225</v>
      </c>
      <c r="C1064" s="864" t="s">
        <v>3838</v>
      </c>
      <c r="D1064" s="528">
        <v>2021</v>
      </c>
      <c r="E1064" s="323" t="s">
        <v>33</v>
      </c>
      <c r="F1064" s="554">
        <v>849</v>
      </c>
    </row>
    <row r="1065" spans="2:6" s="86" customFormat="1" ht="15.95" customHeight="1">
      <c r="B1065" s="336">
        <v>226</v>
      </c>
      <c r="C1065" s="864" t="s">
        <v>3839</v>
      </c>
      <c r="D1065" s="528">
        <v>2021</v>
      </c>
      <c r="E1065" s="323" t="s">
        <v>32</v>
      </c>
      <c r="F1065" s="554">
        <v>4760.1000000000004</v>
      </c>
    </row>
    <row r="1066" spans="2:6" s="86" customFormat="1" ht="15.95" customHeight="1">
      <c r="B1066" s="336">
        <v>227</v>
      </c>
      <c r="C1066" s="864" t="s">
        <v>3840</v>
      </c>
      <c r="D1066" s="528">
        <v>2021</v>
      </c>
      <c r="E1066" s="323" t="s">
        <v>32</v>
      </c>
      <c r="F1066" s="554">
        <v>1355.46</v>
      </c>
    </row>
    <row r="1067" spans="2:6" s="86" customFormat="1" ht="15.95" customHeight="1">
      <c r="B1067" s="336">
        <v>228</v>
      </c>
      <c r="C1067" s="218" t="s">
        <v>662</v>
      </c>
      <c r="D1067" s="219">
        <v>2012</v>
      </c>
      <c r="E1067" s="323" t="s">
        <v>33</v>
      </c>
      <c r="F1067" s="484">
        <v>995</v>
      </c>
    </row>
    <row r="1068" spans="2:6" s="86" customFormat="1" ht="15.95" customHeight="1">
      <c r="B1068" s="336">
        <v>229</v>
      </c>
      <c r="C1068" s="218" t="s">
        <v>663</v>
      </c>
      <c r="D1068" s="219">
        <v>2012</v>
      </c>
      <c r="E1068" s="323" t="s">
        <v>33</v>
      </c>
      <c r="F1068" s="484">
        <v>149</v>
      </c>
    </row>
    <row r="1069" spans="2:6" s="86" customFormat="1" ht="15.95" customHeight="1">
      <c r="B1069" s="336">
        <v>230</v>
      </c>
      <c r="C1069" s="218" t="s">
        <v>616</v>
      </c>
      <c r="D1069" s="220">
        <v>2012</v>
      </c>
      <c r="E1069" s="323" t="s">
        <v>33</v>
      </c>
      <c r="F1069" s="484">
        <v>135.30000000000001</v>
      </c>
    </row>
    <row r="1070" spans="2:6" s="86" customFormat="1" ht="15.95" customHeight="1">
      <c r="B1070" s="336">
        <v>231</v>
      </c>
      <c r="C1070" s="218" t="s">
        <v>635</v>
      </c>
      <c r="D1070" s="220">
        <v>2012</v>
      </c>
      <c r="E1070" s="323" t="s">
        <v>33</v>
      </c>
      <c r="F1070" s="484">
        <v>139</v>
      </c>
    </row>
    <row r="1071" spans="2:6" s="86" customFormat="1" ht="15.95" customHeight="1">
      <c r="B1071" s="336">
        <v>232</v>
      </c>
      <c r="C1071" s="483" t="s">
        <v>620</v>
      </c>
      <c r="D1071" s="220">
        <v>2012</v>
      </c>
      <c r="E1071" s="323" t="s">
        <v>33</v>
      </c>
      <c r="F1071" s="485">
        <v>97</v>
      </c>
    </row>
    <row r="1072" spans="2:6" s="86" customFormat="1" ht="15.95" customHeight="1">
      <c r="B1072" s="336">
        <v>233</v>
      </c>
      <c r="C1072" s="483" t="s">
        <v>2890</v>
      </c>
      <c r="D1072" s="220">
        <v>2012</v>
      </c>
      <c r="E1072" s="323" t="s">
        <v>33</v>
      </c>
      <c r="F1072" s="485">
        <v>509</v>
      </c>
    </row>
    <row r="1073" spans="2:6" s="86" customFormat="1" ht="15.95" customHeight="1">
      <c r="B1073" s="336">
        <v>234</v>
      </c>
      <c r="C1073" s="483" t="s">
        <v>635</v>
      </c>
      <c r="D1073" s="220">
        <v>2012</v>
      </c>
      <c r="E1073" s="323" t="s">
        <v>33</v>
      </c>
      <c r="F1073" s="485">
        <v>123</v>
      </c>
    </row>
    <row r="1074" spans="2:6" s="86" customFormat="1" ht="15.95" customHeight="1">
      <c r="B1074" s="336">
        <v>235</v>
      </c>
      <c r="C1074" s="483" t="s">
        <v>619</v>
      </c>
      <c r="D1074" s="220">
        <v>2012</v>
      </c>
      <c r="E1074" s="323" t="s">
        <v>33</v>
      </c>
      <c r="F1074" s="485">
        <v>97</v>
      </c>
    </row>
    <row r="1075" spans="2:6" s="86" customFormat="1" ht="15.95" customHeight="1">
      <c r="B1075" s="336">
        <v>236</v>
      </c>
      <c r="C1075" s="483" t="s">
        <v>620</v>
      </c>
      <c r="D1075" s="220">
        <v>2012</v>
      </c>
      <c r="E1075" s="323" t="s">
        <v>33</v>
      </c>
      <c r="F1075" s="485">
        <v>97</v>
      </c>
    </row>
    <row r="1076" spans="2:6" s="86" customFormat="1" ht="15.95" customHeight="1">
      <c r="B1076" s="336">
        <v>237</v>
      </c>
      <c r="C1076" s="483" t="s">
        <v>2095</v>
      </c>
      <c r="D1076" s="220">
        <v>2012</v>
      </c>
      <c r="E1076" s="323" t="s">
        <v>32</v>
      </c>
      <c r="F1076" s="485">
        <v>787.2</v>
      </c>
    </row>
    <row r="1077" spans="2:6" s="86" customFormat="1" ht="15.95" customHeight="1">
      <c r="B1077" s="336">
        <v>238</v>
      </c>
      <c r="C1077" s="521" t="s">
        <v>3042</v>
      </c>
      <c r="D1077" s="520">
        <v>2012</v>
      </c>
      <c r="E1077" s="323" t="s">
        <v>32</v>
      </c>
      <c r="F1077" s="914">
        <v>12238.5</v>
      </c>
    </row>
    <row r="1078" spans="2:6" s="86" customFormat="1" ht="15.95" customHeight="1">
      <c r="B1078" s="336">
        <v>239</v>
      </c>
      <c r="C1078" s="925" t="s">
        <v>619</v>
      </c>
      <c r="D1078" s="695">
        <v>2012</v>
      </c>
      <c r="E1078" s="323" t="s">
        <v>33</v>
      </c>
      <c r="F1078" s="485">
        <v>97</v>
      </c>
    </row>
    <row r="1079" spans="2:6" s="86" customFormat="1" ht="15.95" customHeight="1">
      <c r="B1079" s="336">
        <v>240</v>
      </c>
      <c r="C1079" s="364" t="s">
        <v>3772</v>
      </c>
      <c r="D1079" s="323">
        <v>2012</v>
      </c>
      <c r="E1079" s="323" t="s">
        <v>32</v>
      </c>
      <c r="F1079" s="928">
        <v>43110.239999999998</v>
      </c>
    </row>
    <row r="1080" spans="2:6" s="86" customFormat="1" ht="15.95" customHeight="1">
      <c r="B1080" s="336">
        <v>241</v>
      </c>
      <c r="C1080" s="1070" t="s">
        <v>5633</v>
      </c>
      <c r="D1080" s="969">
        <v>2021</v>
      </c>
      <c r="E1080" s="969" t="s">
        <v>32</v>
      </c>
      <c r="F1080" s="928">
        <v>380521</v>
      </c>
    </row>
    <row r="1081" spans="2:6" s="86" customFormat="1" ht="15.95" customHeight="1">
      <c r="B1081" s="336">
        <v>242</v>
      </c>
      <c r="C1081" s="1070" t="s">
        <v>5632</v>
      </c>
      <c r="D1081" s="969">
        <v>2021</v>
      </c>
      <c r="E1081" s="969" t="s">
        <v>32</v>
      </c>
      <c r="F1081" s="928">
        <v>576746.69999999995</v>
      </c>
    </row>
    <row r="1082" spans="2:6" s="86" customFormat="1" ht="15.95" customHeight="1">
      <c r="B1082" s="1392" t="s">
        <v>931</v>
      </c>
      <c r="C1082" s="1393"/>
      <c r="D1082" s="1393"/>
      <c r="E1082" s="1394"/>
      <c r="F1082" s="547">
        <f>SUM(F840:F933,F935:F937,F942:F948,F950:F952,F961:F969,F971:F978,F995:F1025,F1028:F1052,F1054:F1055,F1060,F1062,F1065:F1066,F1076:F1077,F1079:F1081)</f>
        <v>4300630.49</v>
      </c>
    </row>
    <row r="1083" spans="2:6" s="86" customFormat="1" ht="15.95" customHeight="1">
      <c r="B1083" s="1387" t="s">
        <v>932</v>
      </c>
      <c r="C1083" s="1387"/>
      <c r="D1083" s="1387"/>
      <c r="E1083" s="1387"/>
      <c r="F1083" s="547">
        <f>SUM(F934,F938:F941,F949,F953:F959,F970,F1027,F1056:F1058,F1061,F1063:F1064,F1067:F1075,F1078)</f>
        <v>238216.45</v>
      </c>
    </row>
    <row r="1084" spans="2:6" s="86" customFormat="1" ht="15.95" customHeight="1">
      <c r="B1084" s="1392" t="s">
        <v>2399</v>
      </c>
      <c r="C1084" s="1393"/>
      <c r="D1084" s="1393"/>
      <c r="E1084" s="1394"/>
      <c r="F1084" s="547">
        <f>SUM(F960,F979:F994,F1026,F1059)</f>
        <v>5977269.629999999</v>
      </c>
    </row>
    <row r="1085" spans="2:6" s="86" customFormat="1" ht="15.95" customHeight="1">
      <c r="B1085" s="1392" t="s">
        <v>933</v>
      </c>
      <c r="C1085" s="1393"/>
      <c r="D1085" s="1393"/>
      <c r="E1085" s="1394"/>
      <c r="F1085" s="547">
        <f>SUM(F1053)</f>
        <v>8950</v>
      </c>
    </row>
    <row r="1086" spans="2:6" s="86" customFormat="1" ht="15.95" customHeight="1">
      <c r="B1086" s="1388" t="s">
        <v>676</v>
      </c>
      <c r="C1086" s="1388"/>
      <c r="D1086" s="1388"/>
      <c r="E1086" s="1388"/>
      <c r="F1086" s="1388"/>
    </row>
    <row r="1087" spans="2:6" s="86" customFormat="1" ht="15.95" customHeight="1">
      <c r="B1087" s="336">
        <v>1</v>
      </c>
      <c r="C1087" s="385" t="s">
        <v>1932</v>
      </c>
      <c r="D1087" s="482">
        <v>2014</v>
      </c>
      <c r="E1087" s="324" t="s">
        <v>32</v>
      </c>
      <c r="F1087" s="697">
        <v>1680</v>
      </c>
    </row>
    <row r="1088" spans="2:6" s="86" customFormat="1" ht="15.95" customHeight="1">
      <c r="B1088" s="336">
        <v>2</v>
      </c>
      <c r="C1088" s="385" t="s">
        <v>1933</v>
      </c>
      <c r="D1088" s="482">
        <v>2014</v>
      </c>
      <c r="E1088" s="324" t="s">
        <v>32</v>
      </c>
      <c r="F1088" s="697">
        <v>852</v>
      </c>
    </row>
    <row r="1089" spans="2:6" s="86" customFormat="1" ht="15.95" customHeight="1">
      <c r="B1089" s="336">
        <v>3</v>
      </c>
      <c r="C1089" s="486" t="s">
        <v>2491</v>
      </c>
      <c r="D1089" s="324">
        <v>2017</v>
      </c>
      <c r="E1089" s="324" t="s">
        <v>32</v>
      </c>
      <c r="F1089" s="487">
        <v>199.99</v>
      </c>
    </row>
    <row r="1090" spans="2:6" s="86" customFormat="1" ht="15.95" customHeight="1">
      <c r="B1090" s="336">
        <v>4</v>
      </c>
      <c r="C1090" s="486" t="s">
        <v>2492</v>
      </c>
      <c r="D1090" s="324">
        <v>2015</v>
      </c>
      <c r="E1090" s="324" t="s">
        <v>32</v>
      </c>
      <c r="F1090" s="487">
        <v>558</v>
      </c>
    </row>
    <row r="1091" spans="2:6" s="86" customFormat="1" ht="15.95" customHeight="1">
      <c r="B1091" s="336">
        <v>5</v>
      </c>
      <c r="C1091" s="486" t="s">
        <v>2493</v>
      </c>
      <c r="D1091" s="324">
        <v>2016</v>
      </c>
      <c r="E1091" s="324" t="s">
        <v>32</v>
      </c>
      <c r="F1091" s="487">
        <v>713.4</v>
      </c>
    </row>
    <row r="1092" spans="2:6" s="86" customFormat="1" ht="15.95" customHeight="1">
      <c r="B1092" s="336">
        <v>6</v>
      </c>
      <c r="C1092" s="486" t="s">
        <v>2494</v>
      </c>
      <c r="D1092" s="324">
        <v>2017</v>
      </c>
      <c r="E1092" s="324" t="s">
        <v>32</v>
      </c>
      <c r="F1092" s="487">
        <v>999</v>
      </c>
    </row>
    <row r="1093" spans="2:6" s="86" customFormat="1" ht="15.95" customHeight="1">
      <c r="B1093" s="336">
        <v>7</v>
      </c>
      <c r="C1093" s="473" t="s">
        <v>2309</v>
      </c>
      <c r="D1093" s="497">
        <v>2016</v>
      </c>
      <c r="E1093" s="324" t="s">
        <v>33</v>
      </c>
      <c r="F1093" s="321">
        <v>358</v>
      </c>
    </row>
    <row r="1094" spans="2:6" s="86" customFormat="1" ht="15.95" customHeight="1">
      <c r="B1094" s="336">
        <v>8</v>
      </c>
      <c r="C1094" s="486" t="s">
        <v>2495</v>
      </c>
      <c r="D1094" s="324">
        <v>2017</v>
      </c>
      <c r="E1094" s="324" t="s">
        <v>33</v>
      </c>
      <c r="F1094" s="487">
        <v>2536</v>
      </c>
    </row>
    <row r="1095" spans="2:6" s="86" customFormat="1" ht="15.95" customHeight="1">
      <c r="B1095" s="336">
        <v>9</v>
      </c>
      <c r="C1095" s="486" t="s">
        <v>2496</v>
      </c>
      <c r="D1095" s="324">
        <v>2017</v>
      </c>
      <c r="E1095" s="324" t="s">
        <v>33</v>
      </c>
      <c r="F1095" s="487">
        <v>4167.01</v>
      </c>
    </row>
    <row r="1096" spans="2:6" s="86" customFormat="1" ht="15.95" customHeight="1">
      <c r="B1096" s="336">
        <v>10</v>
      </c>
      <c r="C1096" s="486" t="s">
        <v>2497</v>
      </c>
      <c r="D1096" s="324">
        <v>2017</v>
      </c>
      <c r="E1096" s="324" t="s">
        <v>33</v>
      </c>
      <c r="F1096" s="487">
        <v>1149</v>
      </c>
    </row>
    <row r="1097" spans="2:6" s="86" customFormat="1" ht="15.95" customHeight="1">
      <c r="B1097" s="336">
        <v>11</v>
      </c>
      <c r="C1097" s="486" t="s">
        <v>3646</v>
      </c>
      <c r="D1097" s="324">
        <v>2018</v>
      </c>
      <c r="E1097" s="324" t="s">
        <v>33</v>
      </c>
      <c r="F1097" s="487">
        <v>2100</v>
      </c>
    </row>
    <row r="1098" spans="2:6" s="86" customFormat="1" ht="15.95" customHeight="1">
      <c r="B1098" s="336">
        <v>12</v>
      </c>
      <c r="C1098" s="486" t="s">
        <v>3647</v>
      </c>
      <c r="D1098" s="324">
        <v>2018</v>
      </c>
      <c r="E1098" s="324" t="s">
        <v>33</v>
      </c>
      <c r="F1098" s="487">
        <v>2599.0100000000002</v>
      </c>
    </row>
    <row r="1099" spans="2:6" s="86" customFormat="1" ht="15.95" customHeight="1">
      <c r="B1099" s="336">
        <v>13</v>
      </c>
      <c r="C1099" s="486" t="s">
        <v>3648</v>
      </c>
      <c r="D1099" s="324">
        <v>2018</v>
      </c>
      <c r="E1099" s="324" t="s">
        <v>33</v>
      </c>
      <c r="F1099" s="487">
        <v>5100</v>
      </c>
    </row>
    <row r="1100" spans="2:6" s="86" customFormat="1" ht="15.95" customHeight="1">
      <c r="B1100" s="336">
        <v>14</v>
      </c>
      <c r="C1100" s="486" t="s">
        <v>3649</v>
      </c>
      <c r="D1100" s="324">
        <v>2019</v>
      </c>
      <c r="E1100" s="324" t="s">
        <v>33</v>
      </c>
      <c r="F1100" s="487">
        <v>3499.99</v>
      </c>
    </row>
    <row r="1101" spans="2:6" s="86" customFormat="1" ht="15.95" customHeight="1">
      <c r="B1101" s="336">
        <v>15</v>
      </c>
      <c r="C1101" s="486" t="s">
        <v>3650</v>
      </c>
      <c r="D1101" s="324">
        <v>2019</v>
      </c>
      <c r="E1101" s="324" t="s">
        <v>32</v>
      </c>
      <c r="F1101" s="487">
        <v>12540</v>
      </c>
    </row>
    <row r="1102" spans="2:6" s="86" customFormat="1" ht="15.95" customHeight="1">
      <c r="B1102" s="336">
        <v>16</v>
      </c>
      <c r="C1102" s="486" t="s">
        <v>3651</v>
      </c>
      <c r="D1102" s="324">
        <v>2019</v>
      </c>
      <c r="E1102" s="324" t="s">
        <v>32</v>
      </c>
      <c r="F1102" s="487">
        <v>985</v>
      </c>
    </row>
    <row r="1103" spans="2:6" s="86" customFormat="1" ht="15.95" customHeight="1">
      <c r="B1103" s="336">
        <v>17</v>
      </c>
      <c r="C1103" s="903" t="s">
        <v>3798</v>
      </c>
      <c r="D1103" s="904">
        <v>2020</v>
      </c>
      <c r="E1103" s="904" t="s">
        <v>33</v>
      </c>
      <c r="F1103" s="905">
        <v>1099.01</v>
      </c>
    </row>
    <row r="1104" spans="2:6" s="86" customFormat="1" ht="15.95" customHeight="1">
      <c r="B1104" s="336">
        <v>18</v>
      </c>
      <c r="C1104" s="903" t="s">
        <v>3799</v>
      </c>
      <c r="D1104" s="904">
        <v>2020</v>
      </c>
      <c r="E1104" s="904" t="s">
        <v>32</v>
      </c>
      <c r="F1104" s="905">
        <v>3198</v>
      </c>
    </row>
    <row r="1105" spans="2:6" s="86" customFormat="1" ht="15.95" customHeight="1">
      <c r="B1105" s="336">
        <v>19</v>
      </c>
      <c r="C1105" s="903" t="s">
        <v>3800</v>
      </c>
      <c r="D1105" s="904">
        <v>2020</v>
      </c>
      <c r="E1105" s="904" t="s">
        <v>33</v>
      </c>
      <c r="F1105" s="905">
        <v>25701.45</v>
      </c>
    </row>
    <row r="1106" spans="2:6" s="86" customFormat="1" ht="15.95" customHeight="1">
      <c r="B1106" s="336">
        <v>20</v>
      </c>
      <c r="C1106" s="903" t="s">
        <v>5147</v>
      </c>
      <c r="D1106" s="904">
        <v>2021</v>
      </c>
      <c r="E1106" s="904" t="s">
        <v>32</v>
      </c>
      <c r="F1106" s="905">
        <v>29989.9</v>
      </c>
    </row>
    <row r="1107" spans="2:6" s="86" customFormat="1" ht="15.95" customHeight="1">
      <c r="B1107" s="336">
        <v>21</v>
      </c>
      <c r="C1107" s="903" t="s">
        <v>5148</v>
      </c>
      <c r="D1107" s="904">
        <v>2020</v>
      </c>
      <c r="E1107" s="904" t="s">
        <v>33</v>
      </c>
      <c r="F1107" s="905">
        <v>5855</v>
      </c>
    </row>
    <row r="1108" spans="2:6" s="86" customFormat="1" ht="15.95" customHeight="1">
      <c r="B1108" s="336">
        <v>22</v>
      </c>
      <c r="C1108" s="903" t="s">
        <v>5149</v>
      </c>
      <c r="D1108" s="904">
        <v>2020</v>
      </c>
      <c r="E1108" s="904" t="s">
        <v>33</v>
      </c>
      <c r="F1108" s="905">
        <v>2619</v>
      </c>
    </row>
    <row r="1109" spans="2:6" s="86" customFormat="1" ht="15.95" customHeight="1">
      <c r="B1109" s="336">
        <v>23</v>
      </c>
      <c r="C1109" s="903" t="s">
        <v>5150</v>
      </c>
      <c r="D1109" s="904">
        <v>2017</v>
      </c>
      <c r="E1109" s="904" t="s">
        <v>32</v>
      </c>
      <c r="F1109" s="905">
        <v>1238</v>
      </c>
    </row>
    <row r="1110" spans="2:6" s="86" customFormat="1" ht="15.95" customHeight="1">
      <c r="B1110" s="336">
        <v>24</v>
      </c>
      <c r="C1110" s="903" t="s">
        <v>5151</v>
      </c>
      <c r="D1110" s="904">
        <v>2017</v>
      </c>
      <c r="E1110" s="904" t="s">
        <v>33</v>
      </c>
      <c r="F1110" s="905">
        <v>1198</v>
      </c>
    </row>
    <row r="1111" spans="2:6" s="86" customFormat="1" ht="15.95" customHeight="1">
      <c r="B1111" s="336">
        <v>25</v>
      </c>
      <c r="C1111" s="903" t="s">
        <v>5152</v>
      </c>
      <c r="D1111" s="904">
        <v>2017</v>
      </c>
      <c r="E1111" s="904" t="s">
        <v>33</v>
      </c>
      <c r="F1111" s="905">
        <v>3500</v>
      </c>
    </row>
    <row r="1112" spans="2:6" s="86" customFormat="1" ht="15.95" customHeight="1">
      <c r="B1112" s="336">
        <v>26</v>
      </c>
      <c r="C1112" s="903" t="s">
        <v>5153</v>
      </c>
      <c r="D1112" s="904">
        <v>2017</v>
      </c>
      <c r="E1112" s="904" t="s">
        <v>33</v>
      </c>
      <c r="F1112" s="905">
        <v>1310</v>
      </c>
    </row>
    <row r="1113" spans="2:6" s="86" customFormat="1" ht="15.95" customHeight="1">
      <c r="B1113" s="336">
        <v>27</v>
      </c>
      <c r="C1113" s="903" t="s">
        <v>5154</v>
      </c>
      <c r="D1113" s="904">
        <v>2020</v>
      </c>
      <c r="E1113" s="904" t="s">
        <v>33</v>
      </c>
      <c r="F1113" s="905">
        <v>1599</v>
      </c>
    </row>
    <row r="1114" spans="2:6" s="86" customFormat="1" ht="15.95" customHeight="1">
      <c r="B1114" s="336">
        <v>28</v>
      </c>
      <c r="C1114" s="903" t="s">
        <v>5155</v>
      </c>
      <c r="D1114" s="904">
        <v>2020</v>
      </c>
      <c r="E1114" s="904" t="s">
        <v>33</v>
      </c>
      <c r="F1114" s="905">
        <v>2100</v>
      </c>
    </row>
    <row r="1115" spans="2:6" s="86" customFormat="1" ht="15.95" customHeight="1">
      <c r="B1115" s="336">
        <v>29</v>
      </c>
      <c r="C1115" s="385" t="s">
        <v>1934</v>
      </c>
      <c r="D1115" s="482">
        <v>2012</v>
      </c>
      <c r="E1115" s="904" t="s">
        <v>33</v>
      </c>
      <c r="F1115" s="321">
        <v>2040</v>
      </c>
    </row>
    <row r="1116" spans="2:6" s="86" customFormat="1" ht="15.95" customHeight="1">
      <c r="B1116" s="336">
        <v>30</v>
      </c>
      <c r="C1116" s="385" t="s">
        <v>1935</v>
      </c>
      <c r="D1116" s="482">
        <v>2012</v>
      </c>
      <c r="E1116" s="904" t="s">
        <v>32</v>
      </c>
      <c r="F1116" s="321">
        <v>1550</v>
      </c>
    </row>
    <row r="1117" spans="2:6" s="86" customFormat="1" ht="15.95" customHeight="1">
      <c r="B1117" s="336">
        <v>31</v>
      </c>
      <c r="C1117" s="385" t="s">
        <v>5157</v>
      </c>
      <c r="D1117" s="482">
        <v>2021</v>
      </c>
      <c r="E1117" s="904" t="s">
        <v>33</v>
      </c>
      <c r="F1117" s="905">
        <v>519.99</v>
      </c>
    </row>
    <row r="1118" spans="2:6" s="86" customFormat="1" ht="15.95" customHeight="1">
      <c r="B1118" s="336">
        <v>32</v>
      </c>
      <c r="C1118" s="385" t="s">
        <v>5156</v>
      </c>
      <c r="D1118" s="482">
        <v>2017</v>
      </c>
      <c r="E1118" s="904" t="s">
        <v>33</v>
      </c>
      <c r="F1118" s="905">
        <v>129</v>
      </c>
    </row>
    <row r="1119" spans="2:6" s="86" customFormat="1" ht="15.95" customHeight="1">
      <c r="B1119" s="336">
        <v>33</v>
      </c>
      <c r="C1119" s="473" t="s">
        <v>1936</v>
      </c>
      <c r="D1119" s="906">
        <v>2013</v>
      </c>
      <c r="E1119" s="904" t="s">
        <v>33</v>
      </c>
      <c r="F1119" s="321">
        <v>2200</v>
      </c>
    </row>
    <row r="1120" spans="2:6" s="86" customFormat="1" ht="15.95" customHeight="1">
      <c r="B1120" s="336">
        <v>34</v>
      </c>
      <c r="C1120" s="486" t="s">
        <v>696</v>
      </c>
      <c r="D1120" s="906">
        <v>2013</v>
      </c>
      <c r="E1120" s="904" t="s">
        <v>33</v>
      </c>
      <c r="F1120" s="487">
        <v>2053.48</v>
      </c>
    </row>
    <row r="1121" spans="2:6" s="86" customFormat="1" ht="15.95" customHeight="1">
      <c r="B1121" s="1387" t="s">
        <v>931</v>
      </c>
      <c r="C1121" s="1387"/>
      <c r="D1121" s="1387"/>
      <c r="E1121" s="1387"/>
      <c r="F1121" s="547">
        <f>SUM(F1087:F1092,F1101:F1102,F1104,F1106,F1109,F1116)</f>
        <v>54503.29</v>
      </c>
    </row>
    <row r="1122" spans="2:6" s="86" customFormat="1" ht="15.95" customHeight="1">
      <c r="B1122" s="1387" t="s">
        <v>932</v>
      </c>
      <c r="C1122" s="1387"/>
      <c r="D1122" s="1387"/>
      <c r="E1122" s="1387"/>
      <c r="F1122" s="547">
        <f>SUM(F1093:F1100,F1103,F1105,F1107:F1108,F1110:F1115,F1117:F1120)</f>
        <v>73432.94</v>
      </c>
    </row>
    <row r="1123" spans="2:6" s="86" customFormat="1" ht="15.95" customHeight="1">
      <c r="B1123" s="1388" t="s">
        <v>3014</v>
      </c>
      <c r="C1123" s="1388"/>
      <c r="D1123" s="1388"/>
      <c r="E1123" s="1388"/>
      <c r="F1123" s="1388"/>
    </row>
    <row r="1124" spans="2:6" s="86" customFormat="1" ht="15.95" customHeight="1">
      <c r="B1124" s="336">
        <v>1</v>
      </c>
      <c r="C1124" s="857" t="s">
        <v>1988</v>
      </c>
      <c r="D1124" s="858">
        <v>2015</v>
      </c>
      <c r="E1124" s="859" t="s">
        <v>33</v>
      </c>
      <c r="F1124" s="860">
        <v>1500</v>
      </c>
    </row>
    <row r="1125" spans="2:6" s="86" customFormat="1" ht="15.95" customHeight="1">
      <c r="B1125" s="336">
        <v>2</v>
      </c>
      <c r="C1125" s="861" t="s">
        <v>1989</v>
      </c>
      <c r="D1125" s="862">
        <v>2015</v>
      </c>
      <c r="E1125" s="859" t="s">
        <v>33</v>
      </c>
      <c r="F1125" s="863">
        <v>1435</v>
      </c>
    </row>
    <row r="1126" spans="2:6" s="86" customFormat="1" ht="15.95" customHeight="1">
      <c r="B1126" s="336">
        <v>3</v>
      </c>
      <c r="C1126" s="861" t="s">
        <v>2158</v>
      </c>
      <c r="D1126" s="862">
        <v>2016</v>
      </c>
      <c r="E1126" s="859" t="s">
        <v>33</v>
      </c>
      <c r="F1126" s="863">
        <v>1995</v>
      </c>
    </row>
    <row r="1127" spans="2:6" s="86" customFormat="1" ht="15.95" customHeight="1">
      <c r="B1127" s="336">
        <v>4</v>
      </c>
      <c r="C1127" s="861" t="s">
        <v>3015</v>
      </c>
      <c r="D1127" s="862">
        <v>2018</v>
      </c>
      <c r="E1127" s="859" t="s">
        <v>32</v>
      </c>
      <c r="F1127" s="863">
        <v>13400</v>
      </c>
    </row>
    <row r="1128" spans="2:6" s="86" customFormat="1" ht="15.95" customHeight="1">
      <c r="B1128" s="336">
        <v>5</v>
      </c>
      <c r="C1128" s="861" t="s">
        <v>3565</v>
      </c>
      <c r="D1128" s="862">
        <v>2018</v>
      </c>
      <c r="E1128" s="859" t="s">
        <v>32</v>
      </c>
      <c r="F1128" s="863">
        <v>1918.8</v>
      </c>
    </row>
    <row r="1129" spans="2:6" s="86" customFormat="1" ht="15.95" customHeight="1">
      <c r="B1129" s="336">
        <v>6</v>
      </c>
      <c r="C1129" s="861" t="s">
        <v>3566</v>
      </c>
      <c r="D1129" s="862">
        <v>2018</v>
      </c>
      <c r="E1129" s="859" t="s">
        <v>32</v>
      </c>
      <c r="F1129" s="863">
        <v>4674</v>
      </c>
    </row>
    <row r="1130" spans="2:6" s="86" customFormat="1" ht="15.95" customHeight="1">
      <c r="B1130" s="336">
        <v>7</v>
      </c>
      <c r="C1130" s="861" t="s">
        <v>91</v>
      </c>
      <c r="D1130" s="862">
        <v>2018</v>
      </c>
      <c r="E1130" s="859" t="s">
        <v>32</v>
      </c>
      <c r="F1130" s="863">
        <v>453.87</v>
      </c>
    </row>
    <row r="1131" spans="2:6" s="86" customFormat="1" ht="15.95" customHeight="1">
      <c r="B1131" s="336">
        <v>8</v>
      </c>
      <c r="C1131" s="861" t="s">
        <v>3567</v>
      </c>
      <c r="D1131" s="862">
        <v>2018</v>
      </c>
      <c r="E1131" s="859" t="s">
        <v>33</v>
      </c>
      <c r="F1131" s="863">
        <v>26147.34</v>
      </c>
    </row>
    <row r="1132" spans="2:6" s="86" customFormat="1" ht="15.95" customHeight="1">
      <c r="B1132" s="336">
        <v>9</v>
      </c>
      <c r="C1132" s="861" t="s">
        <v>3086</v>
      </c>
      <c r="D1132" s="862">
        <v>2020</v>
      </c>
      <c r="E1132" s="859" t="s">
        <v>32</v>
      </c>
      <c r="F1132" s="863">
        <v>650</v>
      </c>
    </row>
    <row r="1133" spans="2:6" s="86" customFormat="1" ht="15.95" customHeight="1">
      <c r="B1133" s="336">
        <v>10</v>
      </c>
      <c r="C1133" s="861" t="s">
        <v>5023</v>
      </c>
      <c r="D1133" s="862">
        <v>2020</v>
      </c>
      <c r="E1133" s="859" t="s">
        <v>33</v>
      </c>
      <c r="F1133" s="863">
        <v>2500</v>
      </c>
    </row>
    <row r="1134" spans="2:6" s="86" customFormat="1" ht="15.95" customHeight="1">
      <c r="B1134" s="336">
        <v>11</v>
      </c>
      <c r="C1134" s="861" t="s">
        <v>5024</v>
      </c>
      <c r="D1134" s="862">
        <v>2020</v>
      </c>
      <c r="E1134" s="859" t="s">
        <v>33</v>
      </c>
      <c r="F1134" s="863">
        <v>5111.1000000000004</v>
      </c>
    </row>
    <row r="1135" spans="2:6" s="86" customFormat="1" ht="15.95" customHeight="1">
      <c r="B1135" s="336">
        <v>12</v>
      </c>
      <c r="C1135" s="861" t="s">
        <v>470</v>
      </c>
      <c r="D1135" s="862">
        <v>2020</v>
      </c>
      <c r="E1135" s="859" t="s">
        <v>32</v>
      </c>
      <c r="F1135" s="863">
        <v>1094</v>
      </c>
    </row>
    <row r="1136" spans="2:6" s="86" customFormat="1" ht="15.95" customHeight="1">
      <c r="B1136" s="336">
        <v>13</v>
      </c>
      <c r="C1136" s="861" t="s">
        <v>5025</v>
      </c>
      <c r="D1136" s="862">
        <v>2020</v>
      </c>
      <c r="E1136" s="859" t="s">
        <v>33</v>
      </c>
      <c r="F1136" s="863">
        <v>449.99</v>
      </c>
    </row>
    <row r="1137" spans="2:6" s="86" customFormat="1" ht="15.95" customHeight="1">
      <c r="B1137" s="336">
        <v>14</v>
      </c>
      <c r="C1137" s="861" t="s">
        <v>5026</v>
      </c>
      <c r="D1137" s="862">
        <v>2020</v>
      </c>
      <c r="E1137" s="859" t="s">
        <v>32</v>
      </c>
      <c r="F1137" s="863">
        <v>2200</v>
      </c>
    </row>
    <row r="1138" spans="2:6" s="86" customFormat="1" ht="15.95" customHeight="1">
      <c r="B1138" s="336">
        <v>15</v>
      </c>
      <c r="C1138" s="861" t="s">
        <v>2298</v>
      </c>
      <c r="D1138" s="862">
        <v>2020</v>
      </c>
      <c r="E1138" s="859" t="s">
        <v>32</v>
      </c>
      <c r="F1138" s="863">
        <v>350</v>
      </c>
    </row>
    <row r="1139" spans="2:6" s="86" customFormat="1" ht="15.95" customHeight="1">
      <c r="B1139" s="336">
        <v>16</v>
      </c>
      <c r="C1139" s="861" t="s">
        <v>5027</v>
      </c>
      <c r="D1139" s="862">
        <v>2020</v>
      </c>
      <c r="E1139" s="859" t="s">
        <v>32</v>
      </c>
      <c r="F1139" s="863">
        <v>203</v>
      </c>
    </row>
    <row r="1140" spans="2:6" s="86" customFormat="1" ht="15.95" customHeight="1">
      <c r="B1140" s="336">
        <v>17</v>
      </c>
      <c r="C1140" s="861" t="s">
        <v>5028</v>
      </c>
      <c r="D1140" s="862">
        <v>2020</v>
      </c>
      <c r="E1140" s="859" t="s">
        <v>32</v>
      </c>
      <c r="F1140" s="863">
        <v>4875</v>
      </c>
    </row>
    <row r="1141" spans="2:6" s="86" customFormat="1" ht="15.95" customHeight="1">
      <c r="B1141" s="336">
        <v>18</v>
      </c>
      <c r="C1141" s="861" t="s">
        <v>5029</v>
      </c>
      <c r="D1141" s="862">
        <v>2020</v>
      </c>
      <c r="E1141" s="859" t="s">
        <v>32</v>
      </c>
      <c r="F1141" s="863">
        <v>879</v>
      </c>
    </row>
    <row r="1142" spans="2:6" s="86" customFormat="1" ht="15.95" customHeight="1">
      <c r="B1142" s="336">
        <v>19</v>
      </c>
      <c r="C1142" s="861" t="s">
        <v>5030</v>
      </c>
      <c r="D1142" s="862">
        <v>2021</v>
      </c>
      <c r="E1142" s="859" t="s">
        <v>33</v>
      </c>
      <c r="F1142" s="863">
        <v>219.99</v>
      </c>
    </row>
    <row r="1143" spans="2:6" s="86" customFormat="1" ht="15.95" customHeight="1">
      <c r="B1143" s="336">
        <v>20</v>
      </c>
      <c r="C1143" s="861" t="s">
        <v>5031</v>
      </c>
      <c r="D1143" s="862">
        <v>2021</v>
      </c>
      <c r="E1143" s="859" t="s">
        <v>33</v>
      </c>
      <c r="F1143" s="863">
        <v>395.04</v>
      </c>
    </row>
    <row r="1144" spans="2:6" s="86" customFormat="1" ht="15.95" customHeight="1">
      <c r="B1144" s="336">
        <v>21</v>
      </c>
      <c r="C1144" s="861" t="s">
        <v>5025</v>
      </c>
      <c r="D1144" s="862">
        <v>2021</v>
      </c>
      <c r="E1144" s="859" t="s">
        <v>33</v>
      </c>
      <c r="F1144" s="863">
        <v>469.99</v>
      </c>
    </row>
    <row r="1145" spans="2:6" s="86" customFormat="1" ht="15.95" customHeight="1">
      <c r="B1145" s="336">
        <v>22</v>
      </c>
      <c r="C1145" s="861" t="s">
        <v>5032</v>
      </c>
      <c r="D1145" s="862">
        <v>2021</v>
      </c>
      <c r="E1145" s="859" t="s">
        <v>33</v>
      </c>
      <c r="F1145" s="863">
        <v>1359.91</v>
      </c>
    </row>
    <row r="1146" spans="2:6" s="86" customFormat="1" ht="15.95" customHeight="1">
      <c r="B1146" s="336">
        <v>23</v>
      </c>
      <c r="C1146" s="861" t="s">
        <v>5033</v>
      </c>
      <c r="D1146" s="862">
        <v>2021</v>
      </c>
      <c r="E1146" s="859" t="s">
        <v>32</v>
      </c>
      <c r="F1146" s="863">
        <v>36000</v>
      </c>
    </row>
    <row r="1147" spans="2:6" s="86" customFormat="1" ht="15.95" customHeight="1">
      <c r="B1147" s="336">
        <v>24</v>
      </c>
      <c r="C1147" s="861" t="s">
        <v>5034</v>
      </c>
      <c r="D1147" s="862">
        <v>2021</v>
      </c>
      <c r="E1147" s="859" t="s">
        <v>32</v>
      </c>
      <c r="F1147" s="863">
        <v>10943.1</v>
      </c>
    </row>
    <row r="1148" spans="2:6" s="86" customFormat="1" ht="15.95" customHeight="1">
      <c r="B1148" s="336">
        <v>25</v>
      </c>
      <c r="C1148" s="861" t="s">
        <v>654</v>
      </c>
      <c r="D1148" s="862">
        <v>2021</v>
      </c>
      <c r="E1148" s="859" t="s">
        <v>32</v>
      </c>
      <c r="F1148" s="863">
        <v>560.97</v>
      </c>
    </row>
    <row r="1149" spans="2:6" s="86" customFormat="1" ht="15.95" customHeight="1">
      <c r="B1149" s="336">
        <v>26</v>
      </c>
      <c r="C1149" s="861" t="s">
        <v>3015</v>
      </c>
      <c r="D1149" s="862">
        <v>2021</v>
      </c>
      <c r="E1149" s="859" t="s">
        <v>32</v>
      </c>
      <c r="F1149" s="863">
        <v>8400</v>
      </c>
    </row>
    <row r="1150" spans="2:6" s="86" customFormat="1" ht="15.95" customHeight="1">
      <c r="B1150" s="336">
        <v>27</v>
      </c>
      <c r="C1150" s="861" t="s">
        <v>5035</v>
      </c>
      <c r="D1150" s="862">
        <v>2021</v>
      </c>
      <c r="E1150" s="859" t="s">
        <v>33</v>
      </c>
      <c r="F1150" s="863">
        <v>1839.82</v>
      </c>
    </row>
    <row r="1151" spans="2:6" s="86" customFormat="1" ht="15.95" customHeight="1">
      <c r="B1151" s="1387" t="s">
        <v>931</v>
      </c>
      <c r="C1151" s="1387"/>
      <c r="D1151" s="1387"/>
      <c r="E1151" s="1387"/>
      <c r="F1151" s="547">
        <f>SUM(F1127:F1130,F1132,F1135,F1137:F1141,F1146:F1149)</f>
        <v>86601.74</v>
      </c>
    </row>
    <row r="1152" spans="2:6" s="86" customFormat="1" ht="15.95" customHeight="1">
      <c r="B1152" s="1387" t="s">
        <v>932</v>
      </c>
      <c r="C1152" s="1387"/>
      <c r="D1152" s="1387"/>
      <c r="E1152" s="1387"/>
      <c r="F1152" s="547">
        <f>SUM(F1124:F1126,F1131,F1133:F1134,F1136,F1142:F1145,F1150)</f>
        <v>43423.179999999993</v>
      </c>
    </row>
    <row r="1153" spans="2:6" s="86" customFormat="1" ht="15.95" customHeight="1">
      <c r="B1153" s="1388" t="s">
        <v>3634</v>
      </c>
      <c r="C1153" s="1388"/>
      <c r="D1153" s="1388"/>
      <c r="E1153" s="1388"/>
      <c r="F1153" s="1388"/>
    </row>
    <row r="1154" spans="2:6" s="86" customFormat="1" ht="15.95" customHeight="1">
      <c r="B1154" s="336">
        <v>1</v>
      </c>
      <c r="C1154" s="488" t="s">
        <v>354</v>
      </c>
      <c r="D1154" s="531">
        <v>2014</v>
      </c>
      <c r="E1154" s="324" t="s">
        <v>32</v>
      </c>
      <c r="F1154" s="487">
        <v>1660</v>
      </c>
    </row>
    <row r="1155" spans="2:6" s="86" customFormat="1" ht="15.95" customHeight="1">
      <c r="B1155" s="336">
        <v>2</v>
      </c>
      <c r="C1155" s="488" t="s">
        <v>722</v>
      </c>
      <c r="D1155" s="531">
        <v>2014</v>
      </c>
      <c r="E1155" s="324" t="s">
        <v>32</v>
      </c>
      <c r="F1155" s="487">
        <v>599</v>
      </c>
    </row>
    <row r="1156" spans="2:6" s="86" customFormat="1" ht="15.95" customHeight="1">
      <c r="B1156" s="336">
        <v>3</v>
      </c>
      <c r="C1156" s="488" t="s">
        <v>723</v>
      </c>
      <c r="D1156" s="531">
        <v>2014</v>
      </c>
      <c r="E1156" s="324" t="s">
        <v>32</v>
      </c>
      <c r="F1156" s="487">
        <v>2539</v>
      </c>
    </row>
    <row r="1157" spans="2:6" s="86" customFormat="1" ht="15.95" customHeight="1">
      <c r="B1157" s="336">
        <v>4</v>
      </c>
      <c r="C1157" s="488" t="s">
        <v>724</v>
      </c>
      <c r="D1157" s="531">
        <v>2014</v>
      </c>
      <c r="E1157" s="324" t="s">
        <v>32</v>
      </c>
      <c r="F1157" s="487">
        <v>1045</v>
      </c>
    </row>
    <row r="1158" spans="2:6" s="86" customFormat="1" ht="15.95" customHeight="1">
      <c r="B1158" s="336">
        <v>5</v>
      </c>
      <c r="C1158" s="488" t="s">
        <v>724</v>
      </c>
      <c r="D1158" s="531">
        <v>2014</v>
      </c>
      <c r="E1158" s="324" t="s">
        <v>32</v>
      </c>
      <c r="F1158" s="487">
        <v>1045</v>
      </c>
    </row>
    <row r="1159" spans="2:6" s="86" customFormat="1" ht="15.95" customHeight="1">
      <c r="B1159" s="336">
        <v>6</v>
      </c>
      <c r="C1159" s="488" t="s">
        <v>724</v>
      </c>
      <c r="D1159" s="531">
        <v>2014</v>
      </c>
      <c r="E1159" s="324" t="s">
        <v>32</v>
      </c>
      <c r="F1159" s="487">
        <v>1045</v>
      </c>
    </row>
    <row r="1160" spans="2:6" s="86" customFormat="1" ht="15.95" customHeight="1">
      <c r="B1160" s="336">
        <v>7</v>
      </c>
      <c r="C1160" s="488" t="s">
        <v>724</v>
      </c>
      <c r="D1160" s="531">
        <v>2014</v>
      </c>
      <c r="E1160" s="324" t="s">
        <v>32</v>
      </c>
      <c r="F1160" s="487">
        <v>1045</v>
      </c>
    </row>
    <row r="1161" spans="2:6" s="86" customFormat="1" ht="15.95" customHeight="1">
      <c r="B1161" s="336">
        <v>8</v>
      </c>
      <c r="C1161" s="488" t="s">
        <v>724</v>
      </c>
      <c r="D1161" s="531">
        <v>2014</v>
      </c>
      <c r="E1161" s="324" t="s">
        <v>32</v>
      </c>
      <c r="F1161" s="487">
        <v>1045</v>
      </c>
    </row>
    <row r="1162" spans="2:6" s="86" customFormat="1" ht="15.95" customHeight="1">
      <c r="B1162" s="336">
        <v>9</v>
      </c>
      <c r="C1162" s="488" t="s">
        <v>724</v>
      </c>
      <c r="D1162" s="531">
        <v>2014</v>
      </c>
      <c r="E1162" s="324" t="s">
        <v>32</v>
      </c>
      <c r="F1162" s="487">
        <v>1045</v>
      </c>
    </row>
    <row r="1163" spans="2:6" s="86" customFormat="1" ht="15.95" customHeight="1">
      <c r="B1163" s="336">
        <v>10</v>
      </c>
      <c r="C1163" s="488" t="s">
        <v>724</v>
      </c>
      <c r="D1163" s="531">
        <v>2014</v>
      </c>
      <c r="E1163" s="324" t="s">
        <v>32</v>
      </c>
      <c r="F1163" s="487">
        <v>1045</v>
      </c>
    </row>
    <row r="1164" spans="2:6" s="86" customFormat="1" ht="15.95" customHeight="1">
      <c r="B1164" s="336">
        <v>11</v>
      </c>
      <c r="C1164" s="488" t="s">
        <v>724</v>
      </c>
      <c r="D1164" s="531">
        <v>2014</v>
      </c>
      <c r="E1164" s="324" t="s">
        <v>32</v>
      </c>
      <c r="F1164" s="487">
        <v>1045</v>
      </c>
    </row>
    <row r="1165" spans="2:6" s="86" customFormat="1" ht="15.95" customHeight="1">
      <c r="B1165" s="336">
        <v>12</v>
      </c>
      <c r="C1165" s="488" t="s">
        <v>724</v>
      </c>
      <c r="D1165" s="531">
        <v>2014</v>
      </c>
      <c r="E1165" s="324" t="s">
        <v>32</v>
      </c>
      <c r="F1165" s="487">
        <v>1045</v>
      </c>
    </row>
    <row r="1166" spans="2:6" s="86" customFormat="1" ht="15.95" customHeight="1">
      <c r="B1166" s="336">
        <v>13</v>
      </c>
      <c r="C1166" s="488" t="s">
        <v>724</v>
      </c>
      <c r="D1166" s="531">
        <v>2014</v>
      </c>
      <c r="E1166" s="324" t="s">
        <v>32</v>
      </c>
      <c r="F1166" s="487">
        <v>1045</v>
      </c>
    </row>
    <row r="1167" spans="2:6" s="86" customFormat="1" ht="15.95" customHeight="1">
      <c r="B1167" s="336">
        <v>14</v>
      </c>
      <c r="C1167" s="488" t="s">
        <v>724</v>
      </c>
      <c r="D1167" s="531">
        <v>2014</v>
      </c>
      <c r="E1167" s="324" t="s">
        <v>32</v>
      </c>
      <c r="F1167" s="487">
        <v>1045</v>
      </c>
    </row>
    <row r="1168" spans="2:6" s="86" customFormat="1" ht="15.95" customHeight="1">
      <c r="B1168" s="336">
        <v>15</v>
      </c>
      <c r="C1168" s="488" t="s">
        <v>724</v>
      </c>
      <c r="D1168" s="531">
        <v>2014</v>
      </c>
      <c r="E1168" s="324" t="s">
        <v>32</v>
      </c>
      <c r="F1168" s="487">
        <v>1045</v>
      </c>
    </row>
    <row r="1169" spans="2:6" s="86" customFormat="1" ht="15.95" customHeight="1">
      <c r="B1169" s="336">
        <v>16</v>
      </c>
      <c r="C1169" s="488" t="s">
        <v>724</v>
      </c>
      <c r="D1169" s="531">
        <v>2014</v>
      </c>
      <c r="E1169" s="324" t="s">
        <v>32</v>
      </c>
      <c r="F1169" s="487">
        <v>1045</v>
      </c>
    </row>
    <row r="1170" spans="2:6" s="86" customFormat="1" ht="15.95" customHeight="1">
      <c r="B1170" s="336">
        <v>17</v>
      </c>
      <c r="C1170" s="488" t="s">
        <v>724</v>
      </c>
      <c r="D1170" s="531">
        <v>2014</v>
      </c>
      <c r="E1170" s="324" t="s">
        <v>32</v>
      </c>
      <c r="F1170" s="487">
        <v>1045</v>
      </c>
    </row>
    <row r="1171" spans="2:6" s="86" customFormat="1" ht="15.95" customHeight="1">
      <c r="B1171" s="336">
        <v>18</v>
      </c>
      <c r="C1171" s="488" t="s">
        <v>724</v>
      </c>
      <c r="D1171" s="531">
        <v>2014</v>
      </c>
      <c r="E1171" s="324" t="s">
        <v>32</v>
      </c>
      <c r="F1171" s="487">
        <v>1045</v>
      </c>
    </row>
    <row r="1172" spans="2:6" s="86" customFormat="1" ht="15.95" customHeight="1">
      <c r="B1172" s="336">
        <v>19</v>
      </c>
      <c r="C1172" s="488" t="s">
        <v>725</v>
      </c>
      <c r="D1172" s="531">
        <v>2014</v>
      </c>
      <c r="E1172" s="324" t="s">
        <v>32</v>
      </c>
      <c r="F1172" s="487">
        <v>2000</v>
      </c>
    </row>
    <row r="1173" spans="2:6" s="86" customFormat="1" ht="15.95" customHeight="1">
      <c r="B1173" s="336">
        <v>20</v>
      </c>
      <c r="C1173" s="488" t="s">
        <v>1907</v>
      </c>
      <c r="D1173" s="532">
        <v>2014</v>
      </c>
      <c r="E1173" s="324" t="s">
        <v>32</v>
      </c>
      <c r="F1173" s="487">
        <v>700</v>
      </c>
    </row>
    <row r="1174" spans="2:6" s="86" customFormat="1" ht="15.95" customHeight="1">
      <c r="B1174" s="336">
        <v>21</v>
      </c>
      <c r="C1174" s="488" t="s">
        <v>1960</v>
      </c>
      <c r="D1174" s="532">
        <v>2014</v>
      </c>
      <c r="E1174" s="324" t="s">
        <v>32</v>
      </c>
      <c r="F1174" s="487">
        <v>420</v>
      </c>
    </row>
    <row r="1175" spans="2:6" s="86" customFormat="1" ht="15.95" customHeight="1">
      <c r="B1175" s="336">
        <v>22</v>
      </c>
      <c r="C1175" s="488" t="s">
        <v>1960</v>
      </c>
      <c r="D1175" s="532">
        <v>2014</v>
      </c>
      <c r="E1175" s="324" t="s">
        <v>32</v>
      </c>
      <c r="F1175" s="487">
        <v>420</v>
      </c>
    </row>
    <row r="1176" spans="2:6" s="86" customFormat="1" ht="15.95" customHeight="1">
      <c r="B1176" s="336">
        <v>23</v>
      </c>
      <c r="C1176" s="488" t="s">
        <v>1960</v>
      </c>
      <c r="D1176" s="532">
        <v>2014</v>
      </c>
      <c r="E1176" s="324" t="s">
        <v>32</v>
      </c>
      <c r="F1176" s="487">
        <v>420</v>
      </c>
    </row>
    <row r="1177" spans="2:6" s="86" customFormat="1" ht="15.95" customHeight="1">
      <c r="B1177" s="336">
        <v>24</v>
      </c>
      <c r="C1177" s="488" t="s">
        <v>1960</v>
      </c>
      <c r="D1177" s="532">
        <v>2014</v>
      </c>
      <c r="E1177" s="324" t="s">
        <v>32</v>
      </c>
      <c r="F1177" s="487">
        <v>420</v>
      </c>
    </row>
    <row r="1178" spans="2:6" s="86" customFormat="1" ht="15.95" customHeight="1">
      <c r="B1178" s="336">
        <v>25</v>
      </c>
      <c r="C1178" s="488" t="s">
        <v>1960</v>
      </c>
      <c r="D1178" s="532">
        <v>2014</v>
      </c>
      <c r="E1178" s="324" t="s">
        <v>32</v>
      </c>
      <c r="F1178" s="487">
        <v>420</v>
      </c>
    </row>
    <row r="1179" spans="2:6" s="86" customFormat="1" ht="15.95" customHeight="1">
      <c r="B1179" s="336">
        <v>26</v>
      </c>
      <c r="C1179" s="488" t="s">
        <v>1960</v>
      </c>
      <c r="D1179" s="532">
        <v>2014</v>
      </c>
      <c r="E1179" s="324" t="s">
        <v>32</v>
      </c>
      <c r="F1179" s="487">
        <v>420</v>
      </c>
    </row>
    <row r="1180" spans="2:6" s="86" customFormat="1" ht="15.95" customHeight="1">
      <c r="B1180" s="336">
        <v>27</v>
      </c>
      <c r="C1180" s="488" t="s">
        <v>1960</v>
      </c>
      <c r="D1180" s="532">
        <v>2014</v>
      </c>
      <c r="E1180" s="324" t="s">
        <v>32</v>
      </c>
      <c r="F1180" s="487">
        <v>420</v>
      </c>
    </row>
    <row r="1181" spans="2:6" s="86" customFormat="1" ht="15.95" customHeight="1">
      <c r="B1181" s="336">
        <v>28</v>
      </c>
      <c r="C1181" s="488" t="s">
        <v>1960</v>
      </c>
      <c r="D1181" s="532">
        <v>2014</v>
      </c>
      <c r="E1181" s="324" t="s">
        <v>32</v>
      </c>
      <c r="F1181" s="487">
        <v>420</v>
      </c>
    </row>
    <row r="1182" spans="2:6" s="86" customFormat="1" ht="15.95" customHeight="1">
      <c r="B1182" s="336">
        <v>29</v>
      </c>
      <c r="C1182" s="488" t="s">
        <v>1960</v>
      </c>
      <c r="D1182" s="532">
        <v>2014</v>
      </c>
      <c r="E1182" s="324" t="s">
        <v>32</v>
      </c>
      <c r="F1182" s="487">
        <v>420</v>
      </c>
    </row>
    <row r="1183" spans="2:6" s="86" customFormat="1" ht="15.95" customHeight="1">
      <c r="B1183" s="336">
        <v>30</v>
      </c>
      <c r="C1183" s="488" t="s">
        <v>1960</v>
      </c>
      <c r="D1183" s="532">
        <v>2014</v>
      </c>
      <c r="E1183" s="324" t="s">
        <v>32</v>
      </c>
      <c r="F1183" s="487">
        <v>420</v>
      </c>
    </row>
    <row r="1184" spans="2:6" s="86" customFormat="1" ht="15.95" customHeight="1">
      <c r="B1184" s="336">
        <v>31</v>
      </c>
      <c r="C1184" s="488" t="s">
        <v>1960</v>
      </c>
      <c r="D1184" s="532">
        <v>2014</v>
      </c>
      <c r="E1184" s="324" t="s">
        <v>32</v>
      </c>
      <c r="F1184" s="487">
        <v>420</v>
      </c>
    </row>
    <row r="1185" spans="2:6" s="86" customFormat="1" ht="15.95" customHeight="1">
      <c r="B1185" s="336">
        <v>32</v>
      </c>
      <c r="C1185" s="488" t="s">
        <v>1960</v>
      </c>
      <c r="D1185" s="532">
        <v>2014</v>
      </c>
      <c r="E1185" s="324" t="s">
        <v>32</v>
      </c>
      <c r="F1185" s="487">
        <v>420</v>
      </c>
    </row>
    <row r="1186" spans="2:6" s="86" customFormat="1" ht="15.95" customHeight="1">
      <c r="B1186" s="336">
        <v>33</v>
      </c>
      <c r="C1186" s="488" t="s">
        <v>1960</v>
      </c>
      <c r="D1186" s="532">
        <v>2014</v>
      </c>
      <c r="E1186" s="324" t="s">
        <v>32</v>
      </c>
      <c r="F1186" s="487">
        <v>420</v>
      </c>
    </row>
    <row r="1187" spans="2:6" s="86" customFormat="1" ht="15.95" customHeight="1">
      <c r="B1187" s="336">
        <v>34</v>
      </c>
      <c r="C1187" s="533" t="s">
        <v>1960</v>
      </c>
      <c r="D1187" s="532">
        <v>2014</v>
      </c>
      <c r="E1187" s="324" t="s">
        <v>32</v>
      </c>
      <c r="F1187" s="487">
        <v>420</v>
      </c>
    </row>
    <row r="1188" spans="2:6" s="86" customFormat="1" ht="15.95" customHeight="1">
      <c r="B1188" s="336">
        <v>35</v>
      </c>
      <c r="C1188" s="488" t="s">
        <v>1960</v>
      </c>
      <c r="D1188" s="532">
        <v>2014</v>
      </c>
      <c r="E1188" s="324" t="s">
        <v>32</v>
      </c>
      <c r="F1188" s="487">
        <v>420</v>
      </c>
    </row>
    <row r="1189" spans="2:6" s="86" customFormat="1" ht="15.95" customHeight="1">
      <c r="B1189" s="336">
        <v>36</v>
      </c>
      <c r="C1189" s="488" t="s">
        <v>1961</v>
      </c>
      <c r="D1189" s="532">
        <v>2014</v>
      </c>
      <c r="E1189" s="324" t="s">
        <v>32</v>
      </c>
      <c r="F1189" s="487">
        <v>1700</v>
      </c>
    </row>
    <row r="1190" spans="2:6" s="86" customFormat="1" ht="15.95" customHeight="1">
      <c r="B1190" s="336">
        <v>37</v>
      </c>
      <c r="C1190" s="488" t="s">
        <v>1962</v>
      </c>
      <c r="D1190" s="532">
        <v>2015</v>
      </c>
      <c r="E1190" s="324" t="s">
        <v>32</v>
      </c>
      <c r="F1190" s="487">
        <v>2598.9899999999998</v>
      </c>
    </row>
    <row r="1191" spans="2:6" s="86" customFormat="1" ht="15.95" customHeight="1">
      <c r="B1191" s="336">
        <v>38</v>
      </c>
      <c r="C1191" s="488" t="s">
        <v>1963</v>
      </c>
      <c r="D1191" s="532">
        <v>2015</v>
      </c>
      <c r="E1191" s="324" t="s">
        <v>32</v>
      </c>
      <c r="F1191" s="487">
        <v>347</v>
      </c>
    </row>
    <row r="1192" spans="2:6" s="86" customFormat="1" ht="15.95" customHeight="1">
      <c r="B1192" s="336">
        <v>39</v>
      </c>
      <c r="C1192" s="488" t="s">
        <v>1963</v>
      </c>
      <c r="D1192" s="532">
        <v>2015</v>
      </c>
      <c r="E1192" s="324" t="s">
        <v>32</v>
      </c>
      <c r="F1192" s="487">
        <v>347</v>
      </c>
    </row>
    <row r="1193" spans="2:6" s="86" customFormat="1" ht="15.95" customHeight="1">
      <c r="B1193" s="336">
        <v>40</v>
      </c>
      <c r="C1193" s="488" t="s">
        <v>1963</v>
      </c>
      <c r="D1193" s="532">
        <v>2015</v>
      </c>
      <c r="E1193" s="324" t="s">
        <v>32</v>
      </c>
      <c r="F1193" s="487">
        <v>347</v>
      </c>
    </row>
    <row r="1194" spans="2:6" s="86" customFormat="1" ht="15.95" customHeight="1">
      <c r="B1194" s="336">
        <v>41</v>
      </c>
      <c r="C1194" s="488" t="s">
        <v>1963</v>
      </c>
      <c r="D1194" s="532">
        <v>2015</v>
      </c>
      <c r="E1194" s="324" t="s">
        <v>32</v>
      </c>
      <c r="F1194" s="487">
        <v>347</v>
      </c>
    </row>
    <row r="1195" spans="2:6" s="86" customFormat="1" ht="15.95" customHeight="1">
      <c r="B1195" s="336">
        <v>42</v>
      </c>
      <c r="C1195" s="488" t="s">
        <v>1963</v>
      </c>
      <c r="D1195" s="532">
        <v>2015</v>
      </c>
      <c r="E1195" s="324" t="s">
        <v>32</v>
      </c>
      <c r="F1195" s="487">
        <v>347</v>
      </c>
    </row>
    <row r="1196" spans="2:6" s="86" customFormat="1" ht="15.95" customHeight="1">
      <c r="B1196" s="336">
        <v>43</v>
      </c>
      <c r="C1196" s="488" t="s">
        <v>1963</v>
      </c>
      <c r="D1196" s="532">
        <v>2015</v>
      </c>
      <c r="E1196" s="324" t="s">
        <v>32</v>
      </c>
      <c r="F1196" s="487">
        <v>347</v>
      </c>
    </row>
    <row r="1197" spans="2:6" s="86" customFormat="1" ht="15.95" customHeight="1">
      <c r="B1197" s="336">
        <v>44</v>
      </c>
      <c r="C1197" s="488" t="s">
        <v>1963</v>
      </c>
      <c r="D1197" s="532">
        <v>2015</v>
      </c>
      <c r="E1197" s="324" t="s">
        <v>32</v>
      </c>
      <c r="F1197" s="487">
        <v>347</v>
      </c>
    </row>
    <row r="1198" spans="2:6" s="86" customFormat="1" ht="15.95" customHeight="1">
      <c r="B1198" s="336">
        <v>45</v>
      </c>
      <c r="C1198" s="488" t="s">
        <v>1963</v>
      </c>
      <c r="D1198" s="532">
        <v>2015</v>
      </c>
      <c r="E1198" s="324" t="s">
        <v>32</v>
      </c>
      <c r="F1198" s="487">
        <v>347</v>
      </c>
    </row>
    <row r="1199" spans="2:6" s="86" customFormat="1" ht="15.95" customHeight="1">
      <c r="B1199" s="336">
        <v>46</v>
      </c>
      <c r="C1199" s="488" t="s">
        <v>1964</v>
      </c>
      <c r="D1199" s="532">
        <v>2015</v>
      </c>
      <c r="E1199" s="324" t="s">
        <v>32</v>
      </c>
      <c r="F1199" s="487">
        <v>210.1</v>
      </c>
    </row>
    <row r="1200" spans="2:6" s="86" customFormat="1" ht="15.95" customHeight="1">
      <c r="B1200" s="336">
        <v>47</v>
      </c>
      <c r="C1200" s="488" t="s">
        <v>91</v>
      </c>
      <c r="D1200" s="532">
        <v>2015</v>
      </c>
      <c r="E1200" s="324" t="s">
        <v>32</v>
      </c>
      <c r="F1200" s="487">
        <v>332.2</v>
      </c>
    </row>
    <row r="1201" spans="2:6" s="86" customFormat="1" ht="15.95" customHeight="1">
      <c r="B1201" s="336">
        <v>48</v>
      </c>
      <c r="C1201" s="488" t="s">
        <v>1965</v>
      </c>
      <c r="D1201" s="532">
        <v>2015</v>
      </c>
      <c r="E1201" s="324" t="s">
        <v>32</v>
      </c>
      <c r="F1201" s="487">
        <v>349.9</v>
      </c>
    </row>
    <row r="1202" spans="2:6" s="86" customFormat="1" ht="15.95" customHeight="1">
      <c r="B1202" s="336">
        <v>49</v>
      </c>
      <c r="C1202" s="488" t="s">
        <v>1965</v>
      </c>
      <c r="D1202" s="532">
        <v>2015</v>
      </c>
      <c r="E1202" s="324" t="s">
        <v>32</v>
      </c>
      <c r="F1202" s="487">
        <v>349.9</v>
      </c>
    </row>
    <row r="1203" spans="2:6" s="86" customFormat="1" ht="15.95" customHeight="1">
      <c r="B1203" s="336">
        <v>50</v>
      </c>
      <c r="C1203" s="488" t="s">
        <v>1965</v>
      </c>
      <c r="D1203" s="532">
        <v>2015</v>
      </c>
      <c r="E1203" s="324" t="s">
        <v>32</v>
      </c>
      <c r="F1203" s="487">
        <v>349.9</v>
      </c>
    </row>
    <row r="1204" spans="2:6" s="86" customFormat="1" ht="15.95" customHeight="1">
      <c r="B1204" s="336">
        <v>51</v>
      </c>
      <c r="C1204" s="488" t="s">
        <v>1965</v>
      </c>
      <c r="D1204" s="532">
        <v>2015</v>
      </c>
      <c r="E1204" s="324" t="s">
        <v>32</v>
      </c>
      <c r="F1204" s="487">
        <v>349.9</v>
      </c>
    </row>
    <row r="1205" spans="2:6" s="86" customFormat="1" ht="15.95" customHeight="1">
      <c r="B1205" s="336">
        <v>52</v>
      </c>
      <c r="C1205" s="488" t="s">
        <v>1965</v>
      </c>
      <c r="D1205" s="532">
        <v>2015</v>
      </c>
      <c r="E1205" s="324" t="s">
        <v>32</v>
      </c>
      <c r="F1205" s="487">
        <v>349.9</v>
      </c>
    </row>
    <row r="1206" spans="2:6" s="86" customFormat="1" ht="15.95" customHeight="1">
      <c r="B1206" s="336">
        <v>53</v>
      </c>
      <c r="C1206" s="488" t="s">
        <v>1965</v>
      </c>
      <c r="D1206" s="532">
        <v>2015</v>
      </c>
      <c r="E1206" s="324" t="s">
        <v>32</v>
      </c>
      <c r="F1206" s="487">
        <v>349.9</v>
      </c>
    </row>
    <row r="1207" spans="2:6" s="86" customFormat="1" ht="15.95" customHeight="1">
      <c r="B1207" s="336">
        <v>54</v>
      </c>
      <c r="C1207" s="488" t="s">
        <v>1965</v>
      </c>
      <c r="D1207" s="532">
        <v>2015</v>
      </c>
      <c r="E1207" s="324" t="s">
        <v>32</v>
      </c>
      <c r="F1207" s="487">
        <v>349.9</v>
      </c>
    </row>
    <row r="1208" spans="2:6" s="86" customFormat="1" ht="15.95" customHeight="1">
      <c r="B1208" s="336">
        <v>55</v>
      </c>
      <c r="C1208" s="488" t="s">
        <v>1965</v>
      </c>
      <c r="D1208" s="532">
        <v>2015</v>
      </c>
      <c r="E1208" s="324" t="s">
        <v>32</v>
      </c>
      <c r="F1208" s="487">
        <v>349.9</v>
      </c>
    </row>
    <row r="1209" spans="2:6" s="86" customFormat="1" ht="15.95" customHeight="1">
      <c r="B1209" s="336">
        <v>56</v>
      </c>
      <c r="C1209" s="488" t="s">
        <v>1965</v>
      </c>
      <c r="D1209" s="532">
        <v>2015</v>
      </c>
      <c r="E1209" s="324" t="s">
        <v>32</v>
      </c>
      <c r="F1209" s="487">
        <v>349.9</v>
      </c>
    </row>
    <row r="1210" spans="2:6" s="86" customFormat="1" ht="15.95" customHeight="1">
      <c r="B1210" s="336">
        <v>57</v>
      </c>
      <c r="C1210" s="488" t="s">
        <v>1966</v>
      </c>
      <c r="D1210" s="532">
        <v>2015</v>
      </c>
      <c r="E1210" s="324" t="s">
        <v>32</v>
      </c>
      <c r="F1210" s="487">
        <v>349.9</v>
      </c>
    </row>
    <row r="1211" spans="2:6" s="86" customFormat="1" ht="15.95" customHeight="1">
      <c r="B1211" s="336">
        <v>58</v>
      </c>
      <c r="C1211" s="488" t="s">
        <v>1966</v>
      </c>
      <c r="D1211" s="532">
        <v>2015</v>
      </c>
      <c r="E1211" s="324" t="s">
        <v>32</v>
      </c>
      <c r="F1211" s="487">
        <v>349.9</v>
      </c>
    </row>
    <row r="1212" spans="2:6" s="86" customFormat="1" ht="15.95" customHeight="1">
      <c r="B1212" s="336">
        <v>59</v>
      </c>
      <c r="C1212" s="488" t="s">
        <v>1966</v>
      </c>
      <c r="D1212" s="532">
        <v>2015</v>
      </c>
      <c r="E1212" s="324" t="s">
        <v>32</v>
      </c>
      <c r="F1212" s="487">
        <v>349.9</v>
      </c>
    </row>
    <row r="1213" spans="2:6" s="86" customFormat="1" ht="15.95" customHeight="1">
      <c r="B1213" s="336">
        <v>60</v>
      </c>
      <c r="C1213" s="488" t="s">
        <v>1966</v>
      </c>
      <c r="D1213" s="532">
        <v>2015</v>
      </c>
      <c r="E1213" s="324" t="s">
        <v>32</v>
      </c>
      <c r="F1213" s="487">
        <v>349.9</v>
      </c>
    </row>
    <row r="1214" spans="2:6" s="86" customFormat="1" ht="15.95" customHeight="1">
      <c r="B1214" s="336">
        <v>61</v>
      </c>
      <c r="C1214" s="488" t="s">
        <v>1966</v>
      </c>
      <c r="D1214" s="532">
        <v>2015</v>
      </c>
      <c r="E1214" s="324" t="s">
        <v>32</v>
      </c>
      <c r="F1214" s="487">
        <v>349.9</v>
      </c>
    </row>
    <row r="1215" spans="2:6" s="86" customFormat="1" ht="15.95" customHeight="1">
      <c r="B1215" s="336">
        <v>62</v>
      </c>
      <c r="C1215" s="488" t="s">
        <v>1966</v>
      </c>
      <c r="D1215" s="532">
        <v>2015</v>
      </c>
      <c r="E1215" s="324" t="s">
        <v>32</v>
      </c>
      <c r="F1215" s="487">
        <v>349.9</v>
      </c>
    </row>
    <row r="1216" spans="2:6" s="86" customFormat="1" ht="15.95" customHeight="1">
      <c r="B1216" s="336">
        <v>63</v>
      </c>
      <c r="C1216" s="488" t="s">
        <v>1966</v>
      </c>
      <c r="D1216" s="532">
        <v>2015</v>
      </c>
      <c r="E1216" s="324" t="s">
        <v>32</v>
      </c>
      <c r="F1216" s="487">
        <v>349.9</v>
      </c>
    </row>
    <row r="1217" spans="2:6" s="86" customFormat="1" ht="15.95" customHeight="1">
      <c r="B1217" s="336">
        <v>64</v>
      </c>
      <c r="C1217" s="488" t="s">
        <v>1966</v>
      </c>
      <c r="D1217" s="532">
        <v>2015</v>
      </c>
      <c r="E1217" s="324" t="s">
        <v>32</v>
      </c>
      <c r="F1217" s="487">
        <v>349.9</v>
      </c>
    </row>
    <row r="1218" spans="2:6" s="86" customFormat="1" ht="15.95" customHeight="1">
      <c r="B1218" s="336">
        <v>65</v>
      </c>
      <c r="C1218" s="488" t="s">
        <v>1966</v>
      </c>
      <c r="D1218" s="532">
        <v>2015</v>
      </c>
      <c r="E1218" s="324" t="s">
        <v>32</v>
      </c>
      <c r="F1218" s="487">
        <v>349.9</v>
      </c>
    </row>
    <row r="1219" spans="2:6" s="86" customFormat="1" ht="15.95" customHeight="1">
      <c r="B1219" s="336">
        <v>66</v>
      </c>
      <c r="C1219" s="488" t="s">
        <v>1967</v>
      </c>
      <c r="D1219" s="532">
        <v>2015</v>
      </c>
      <c r="E1219" s="324" t="s">
        <v>32</v>
      </c>
      <c r="F1219" s="487">
        <v>2930</v>
      </c>
    </row>
    <row r="1220" spans="2:6" s="86" customFormat="1" ht="15.95" customHeight="1">
      <c r="B1220" s="336">
        <v>67</v>
      </c>
      <c r="C1220" s="488" t="s">
        <v>1968</v>
      </c>
      <c r="D1220" s="532">
        <v>2015</v>
      </c>
      <c r="E1220" s="324" t="s">
        <v>32</v>
      </c>
      <c r="F1220" s="487">
        <v>3603</v>
      </c>
    </row>
    <row r="1221" spans="2:6" s="86" customFormat="1" ht="15.95" customHeight="1">
      <c r="B1221" s="336">
        <v>68</v>
      </c>
      <c r="C1221" s="488" t="s">
        <v>1968</v>
      </c>
      <c r="D1221" s="532">
        <v>2015</v>
      </c>
      <c r="E1221" s="324" t="s">
        <v>32</v>
      </c>
      <c r="F1221" s="487">
        <v>3603</v>
      </c>
    </row>
    <row r="1222" spans="2:6" s="86" customFormat="1" ht="15.95" customHeight="1">
      <c r="B1222" s="336">
        <v>69</v>
      </c>
      <c r="C1222" s="488" t="s">
        <v>1968</v>
      </c>
      <c r="D1222" s="532">
        <v>2015</v>
      </c>
      <c r="E1222" s="324" t="s">
        <v>32</v>
      </c>
      <c r="F1222" s="487">
        <v>3603</v>
      </c>
    </row>
    <row r="1223" spans="2:6" s="86" customFormat="1" ht="15.95" customHeight="1">
      <c r="B1223" s="336">
        <v>70</v>
      </c>
      <c r="C1223" s="488" t="s">
        <v>1968</v>
      </c>
      <c r="D1223" s="532">
        <v>2015</v>
      </c>
      <c r="E1223" s="324" t="s">
        <v>32</v>
      </c>
      <c r="F1223" s="487">
        <v>3603</v>
      </c>
    </row>
    <row r="1224" spans="2:6" s="86" customFormat="1" ht="15.95" customHeight="1">
      <c r="B1224" s="336">
        <v>71</v>
      </c>
      <c r="C1224" s="488" t="s">
        <v>1968</v>
      </c>
      <c r="D1224" s="532">
        <v>2015</v>
      </c>
      <c r="E1224" s="324" t="s">
        <v>32</v>
      </c>
      <c r="F1224" s="487">
        <v>3603</v>
      </c>
    </row>
    <row r="1225" spans="2:6" s="86" customFormat="1" ht="15.95" customHeight="1">
      <c r="B1225" s="336">
        <v>72</v>
      </c>
      <c r="C1225" s="488" t="s">
        <v>1968</v>
      </c>
      <c r="D1225" s="532">
        <v>2015</v>
      </c>
      <c r="E1225" s="324" t="s">
        <v>32</v>
      </c>
      <c r="F1225" s="487">
        <v>3603</v>
      </c>
    </row>
    <row r="1226" spans="2:6" s="86" customFormat="1" ht="15.95" customHeight="1">
      <c r="B1226" s="336">
        <v>73</v>
      </c>
      <c r="C1226" s="488" t="s">
        <v>1968</v>
      </c>
      <c r="D1226" s="532">
        <v>2015</v>
      </c>
      <c r="E1226" s="324" t="s">
        <v>32</v>
      </c>
      <c r="F1226" s="487">
        <v>3603</v>
      </c>
    </row>
    <row r="1227" spans="2:6" s="86" customFormat="1" ht="15.95" customHeight="1">
      <c r="B1227" s="336">
        <v>74</v>
      </c>
      <c r="C1227" s="488" t="s">
        <v>1969</v>
      </c>
      <c r="D1227" s="532">
        <v>2015</v>
      </c>
      <c r="E1227" s="324" t="s">
        <v>32</v>
      </c>
      <c r="F1227" s="487">
        <v>3477.99</v>
      </c>
    </row>
    <row r="1228" spans="2:6" s="86" customFormat="1" ht="15.95" customHeight="1">
      <c r="B1228" s="336">
        <v>75</v>
      </c>
      <c r="C1228" s="488" t="s">
        <v>1970</v>
      </c>
      <c r="D1228" s="532">
        <v>2015</v>
      </c>
      <c r="E1228" s="324" t="s">
        <v>32</v>
      </c>
      <c r="F1228" s="487">
        <v>779.83</v>
      </c>
    </row>
    <row r="1229" spans="2:6" s="86" customFormat="1" ht="15.95" customHeight="1">
      <c r="B1229" s="336">
        <v>76</v>
      </c>
      <c r="C1229" s="488" t="s">
        <v>1971</v>
      </c>
      <c r="D1229" s="532">
        <v>2015</v>
      </c>
      <c r="E1229" s="324" t="s">
        <v>32</v>
      </c>
      <c r="F1229" s="487">
        <v>1200</v>
      </c>
    </row>
    <row r="1230" spans="2:6" s="86" customFormat="1" ht="15.95" customHeight="1">
      <c r="B1230" s="336">
        <v>77</v>
      </c>
      <c r="C1230" s="488" t="s">
        <v>1972</v>
      </c>
      <c r="D1230" s="532">
        <v>2015</v>
      </c>
      <c r="E1230" s="324" t="s">
        <v>32</v>
      </c>
      <c r="F1230" s="487">
        <v>1200</v>
      </c>
    </row>
    <row r="1231" spans="2:6" s="86" customFormat="1" ht="15.95" customHeight="1">
      <c r="B1231" s="336">
        <v>78</v>
      </c>
      <c r="C1231" s="488" t="s">
        <v>1973</v>
      </c>
      <c r="D1231" s="532">
        <v>2015</v>
      </c>
      <c r="E1231" s="324" t="s">
        <v>32</v>
      </c>
      <c r="F1231" s="487">
        <v>1200</v>
      </c>
    </row>
    <row r="1232" spans="2:6" s="86" customFormat="1" ht="15.95" customHeight="1">
      <c r="B1232" s="336">
        <v>79</v>
      </c>
      <c r="C1232" s="488" t="s">
        <v>1974</v>
      </c>
      <c r="D1232" s="532">
        <v>2015</v>
      </c>
      <c r="E1232" s="324" t="s">
        <v>32</v>
      </c>
      <c r="F1232" s="487">
        <v>1200</v>
      </c>
    </row>
    <row r="1233" spans="2:6" s="86" customFormat="1" ht="15.95" customHeight="1">
      <c r="B1233" s="336">
        <v>80</v>
      </c>
      <c r="C1233" s="488" t="s">
        <v>1975</v>
      </c>
      <c r="D1233" s="532">
        <v>2015</v>
      </c>
      <c r="E1233" s="324" t="s">
        <v>32</v>
      </c>
      <c r="F1233" s="487">
        <v>1205</v>
      </c>
    </row>
    <row r="1234" spans="2:6" s="86" customFormat="1" ht="15.95" customHeight="1">
      <c r="B1234" s="336">
        <v>81</v>
      </c>
      <c r="C1234" s="488" t="s">
        <v>1976</v>
      </c>
      <c r="D1234" s="532">
        <v>2015</v>
      </c>
      <c r="E1234" s="324" t="s">
        <v>32</v>
      </c>
      <c r="F1234" s="487">
        <v>1205</v>
      </c>
    </row>
    <row r="1235" spans="2:6" s="86" customFormat="1" ht="15.95" customHeight="1">
      <c r="B1235" s="336">
        <v>82</v>
      </c>
      <c r="C1235" s="488" t="s">
        <v>1977</v>
      </c>
      <c r="D1235" s="532">
        <v>2015</v>
      </c>
      <c r="E1235" s="324" t="s">
        <v>32</v>
      </c>
      <c r="F1235" s="487">
        <v>1205</v>
      </c>
    </row>
    <row r="1236" spans="2:6" s="86" customFormat="1" ht="15.95" customHeight="1">
      <c r="B1236" s="336">
        <v>83</v>
      </c>
      <c r="C1236" s="488" t="s">
        <v>1978</v>
      </c>
      <c r="D1236" s="532">
        <v>2016</v>
      </c>
      <c r="E1236" s="324" t="s">
        <v>32</v>
      </c>
      <c r="F1236" s="487">
        <v>1575</v>
      </c>
    </row>
    <row r="1237" spans="2:6" s="86" customFormat="1" ht="15.95" customHeight="1">
      <c r="B1237" s="336">
        <v>84</v>
      </c>
      <c r="C1237" s="488" t="s">
        <v>2311</v>
      </c>
      <c r="D1237" s="532">
        <v>2016</v>
      </c>
      <c r="E1237" s="324" t="s">
        <v>32</v>
      </c>
      <c r="F1237" s="487">
        <v>1000</v>
      </c>
    </row>
    <row r="1238" spans="2:6" s="86" customFormat="1" ht="15.95" customHeight="1">
      <c r="B1238" s="336">
        <v>85</v>
      </c>
      <c r="C1238" s="488" t="s">
        <v>2312</v>
      </c>
      <c r="D1238" s="532">
        <v>2016</v>
      </c>
      <c r="E1238" s="324" t="s">
        <v>32</v>
      </c>
      <c r="F1238" s="487">
        <v>1000</v>
      </c>
    </row>
    <row r="1239" spans="2:6" s="86" customFormat="1" ht="15.95" customHeight="1">
      <c r="B1239" s="336">
        <v>86</v>
      </c>
      <c r="C1239" s="488" t="s">
        <v>2313</v>
      </c>
      <c r="D1239" s="532">
        <v>2016</v>
      </c>
      <c r="E1239" s="324" t="s">
        <v>32</v>
      </c>
      <c r="F1239" s="487">
        <v>1000</v>
      </c>
    </row>
    <row r="1240" spans="2:6" s="86" customFormat="1" ht="15.95" customHeight="1">
      <c r="B1240" s="336">
        <v>87</v>
      </c>
      <c r="C1240" s="488" t="s">
        <v>2314</v>
      </c>
      <c r="D1240" s="532">
        <v>2016</v>
      </c>
      <c r="E1240" s="324" t="s">
        <v>32</v>
      </c>
      <c r="F1240" s="487">
        <v>1000</v>
      </c>
    </row>
    <row r="1241" spans="2:6" s="86" customFormat="1" ht="15.95" customHeight="1">
      <c r="B1241" s="336">
        <v>88</v>
      </c>
      <c r="C1241" s="488" t="s">
        <v>2315</v>
      </c>
      <c r="D1241" s="532">
        <v>2016</v>
      </c>
      <c r="E1241" s="324" t="s">
        <v>32</v>
      </c>
      <c r="F1241" s="487">
        <v>3402.08</v>
      </c>
    </row>
    <row r="1242" spans="2:6" s="86" customFormat="1" ht="15.95" customHeight="1">
      <c r="B1242" s="336">
        <v>89</v>
      </c>
      <c r="C1242" s="488" t="s">
        <v>2316</v>
      </c>
      <c r="D1242" s="532">
        <v>2016</v>
      </c>
      <c r="E1242" s="324" t="s">
        <v>32</v>
      </c>
      <c r="F1242" s="487">
        <v>1850</v>
      </c>
    </row>
    <row r="1243" spans="2:6" s="86" customFormat="1" ht="15.95" customHeight="1">
      <c r="B1243" s="336">
        <v>90</v>
      </c>
      <c r="C1243" s="488" t="s">
        <v>2317</v>
      </c>
      <c r="D1243" s="532">
        <v>2016</v>
      </c>
      <c r="E1243" s="324" t="s">
        <v>32</v>
      </c>
      <c r="F1243" s="487">
        <v>1471.92</v>
      </c>
    </row>
    <row r="1244" spans="2:6" s="86" customFormat="1" ht="15.95" customHeight="1">
      <c r="B1244" s="336">
        <v>91</v>
      </c>
      <c r="C1244" s="488" t="s">
        <v>2318</v>
      </c>
      <c r="D1244" s="532">
        <v>2017</v>
      </c>
      <c r="E1244" s="324" t="s">
        <v>32</v>
      </c>
      <c r="F1244" s="487">
        <v>2214</v>
      </c>
    </row>
    <row r="1245" spans="2:6" s="86" customFormat="1" ht="15.95" customHeight="1">
      <c r="B1245" s="336">
        <v>92</v>
      </c>
      <c r="C1245" s="488" t="s">
        <v>2319</v>
      </c>
      <c r="D1245" s="532">
        <v>2017</v>
      </c>
      <c r="E1245" s="324" t="s">
        <v>32</v>
      </c>
      <c r="F1245" s="487">
        <v>521</v>
      </c>
    </row>
    <row r="1246" spans="2:6" s="86" customFormat="1" ht="15.95" customHeight="1">
      <c r="B1246" s="336">
        <v>93</v>
      </c>
      <c r="C1246" s="488" t="s">
        <v>2319</v>
      </c>
      <c r="D1246" s="532">
        <v>2017</v>
      </c>
      <c r="E1246" s="324" t="s">
        <v>32</v>
      </c>
      <c r="F1246" s="487">
        <v>521</v>
      </c>
    </row>
    <row r="1247" spans="2:6" s="86" customFormat="1" ht="15.95" customHeight="1">
      <c r="B1247" s="336">
        <v>94</v>
      </c>
      <c r="C1247" s="488" t="s">
        <v>2319</v>
      </c>
      <c r="D1247" s="532">
        <v>2017</v>
      </c>
      <c r="E1247" s="324" t="s">
        <v>32</v>
      </c>
      <c r="F1247" s="487">
        <v>521</v>
      </c>
    </row>
    <row r="1248" spans="2:6" s="86" customFormat="1" ht="15.95" customHeight="1">
      <c r="B1248" s="336">
        <v>95</v>
      </c>
      <c r="C1248" s="488" t="s">
        <v>2319</v>
      </c>
      <c r="D1248" s="532">
        <v>2017</v>
      </c>
      <c r="E1248" s="324" t="s">
        <v>32</v>
      </c>
      <c r="F1248" s="487">
        <v>521</v>
      </c>
    </row>
    <row r="1249" spans="2:6" s="86" customFormat="1" ht="15.95" customHeight="1">
      <c r="B1249" s="336">
        <v>96</v>
      </c>
      <c r="C1249" s="488" t="s">
        <v>2319</v>
      </c>
      <c r="D1249" s="532">
        <v>2017</v>
      </c>
      <c r="E1249" s="324" t="s">
        <v>32</v>
      </c>
      <c r="F1249" s="487">
        <v>521</v>
      </c>
    </row>
    <row r="1250" spans="2:6" s="86" customFormat="1" ht="15.95" customHeight="1">
      <c r="B1250" s="336">
        <v>97</v>
      </c>
      <c r="C1250" s="488" t="s">
        <v>2319</v>
      </c>
      <c r="D1250" s="532">
        <v>2017</v>
      </c>
      <c r="E1250" s="324" t="s">
        <v>32</v>
      </c>
      <c r="F1250" s="487">
        <v>521</v>
      </c>
    </row>
    <row r="1251" spans="2:6" s="86" customFormat="1" ht="15.95" customHeight="1">
      <c r="B1251" s="336">
        <v>98</v>
      </c>
      <c r="C1251" s="488" t="s">
        <v>2320</v>
      </c>
      <c r="D1251" s="532">
        <v>2017</v>
      </c>
      <c r="E1251" s="324" t="s">
        <v>32</v>
      </c>
      <c r="F1251" s="487">
        <v>521</v>
      </c>
    </row>
    <row r="1252" spans="2:6" s="86" customFormat="1" ht="15.95" customHeight="1">
      <c r="B1252" s="336">
        <v>99</v>
      </c>
      <c r="C1252" s="488" t="s">
        <v>2321</v>
      </c>
      <c r="D1252" s="532">
        <v>2017</v>
      </c>
      <c r="E1252" s="324" t="s">
        <v>32</v>
      </c>
      <c r="F1252" s="487">
        <v>521</v>
      </c>
    </row>
    <row r="1253" spans="2:6" s="86" customFormat="1" ht="15.95" customHeight="1">
      <c r="B1253" s="336">
        <v>100</v>
      </c>
      <c r="C1253" s="488" t="s">
        <v>2322</v>
      </c>
      <c r="D1253" s="532">
        <v>2017</v>
      </c>
      <c r="E1253" s="324" t="s">
        <v>32</v>
      </c>
      <c r="F1253" s="487">
        <v>521</v>
      </c>
    </row>
    <row r="1254" spans="2:6" s="86" customFormat="1" ht="15.95" customHeight="1">
      <c r="B1254" s="336">
        <v>101</v>
      </c>
      <c r="C1254" s="488" t="s">
        <v>2323</v>
      </c>
      <c r="D1254" s="532">
        <v>2017</v>
      </c>
      <c r="E1254" s="324" t="s">
        <v>32</v>
      </c>
      <c r="F1254" s="487">
        <v>521</v>
      </c>
    </row>
    <row r="1255" spans="2:6" s="86" customFormat="1" ht="15.95" customHeight="1">
      <c r="B1255" s="336">
        <v>102</v>
      </c>
      <c r="C1255" s="488" t="s">
        <v>2324</v>
      </c>
      <c r="D1255" s="532">
        <v>2017</v>
      </c>
      <c r="E1255" s="324" t="s">
        <v>32</v>
      </c>
      <c r="F1255" s="487">
        <v>521</v>
      </c>
    </row>
    <row r="1256" spans="2:6" s="86" customFormat="1" ht="15.95" customHeight="1">
      <c r="B1256" s="336">
        <v>103</v>
      </c>
      <c r="C1256" s="488" t="s">
        <v>2325</v>
      </c>
      <c r="D1256" s="532">
        <v>2017</v>
      </c>
      <c r="E1256" s="324" t="s">
        <v>32</v>
      </c>
      <c r="F1256" s="487">
        <v>521</v>
      </c>
    </row>
    <row r="1257" spans="2:6" s="86" customFormat="1" ht="15.95" customHeight="1">
      <c r="B1257" s="336">
        <v>104</v>
      </c>
      <c r="C1257" s="488" t="s">
        <v>2326</v>
      </c>
      <c r="D1257" s="532">
        <v>2017</v>
      </c>
      <c r="E1257" s="324" t="s">
        <v>32</v>
      </c>
      <c r="F1257" s="487">
        <v>521</v>
      </c>
    </row>
    <row r="1258" spans="2:6" s="86" customFormat="1" ht="15.95" customHeight="1">
      <c r="B1258" s="336">
        <v>105</v>
      </c>
      <c r="C1258" s="488" t="s">
        <v>2327</v>
      </c>
      <c r="D1258" s="532">
        <v>2017</v>
      </c>
      <c r="E1258" s="324" t="s">
        <v>32</v>
      </c>
      <c r="F1258" s="487">
        <v>521</v>
      </c>
    </row>
    <row r="1259" spans="2:6" s="86" customFormat="1" ht="15.95" customHeight="1">
      <c r="B1259" s="336">
        <v>106</v>
      </c>
      <c r="C1259" s="488" t="s">
        <v>2328</v>
      </c>
      <c r="D1259" s="532">
        <v>2017</v>
      </c>
      <c r="E1259" s="324" t="s">
        <v>32</v>
      </c>
      <c r="F1259" s="487">
        <v>521</v>
      </c>
    </row>
    <row r="1260" spans="2:6" s="86" customFormat="1" ht="15.95" customHeight="1">
      <c r="B1260" s="336">
        <v>107</v>
      </c>
      <c r="C1260" s="488" t="s">
        <v>2329</v>
      </c>
      <c r="D1260" s="532">
        <v>2017</v>
      </c>
      <c r="E1260" s="324" t="s">
        <v>32</v>
      </c>
      <c r="F1260" s="487">
        <v>521</v>
      </c>
    </row>
    <row r="1261" spans="2:6" s="86" customFormat="1" ht="15.95" customHeight="1">
      <c r="B1261" s="336">
        <v>108</v>
      </c>
      <c r="C1261" s="488" t="s">
        <v>2330</v>
      </c>
      <c r="D1261" s="532">
        <v>2017</v>
      </c>
      <c r="E1261" s="324" t="s">
        <v>32</v>
      </c>
      <c r="F1261" s="487">
        <v>521</v>
      </c>
    </row>
    <row r="1262" spans="2:6" s="86" customFormat="1" ht="15.95" customHeight="1">
      <c r="B1262" s="336">
        <v>109</v>
      </c>
      <c r="C1262" s="488" t="s">
        <v>2331</v>
      </c>
      <c r="D1262" s="532">
        <v>2017</v>
      </c>
      <c r="E1262" s="324" t="s">
        <v>32</v>
      </c>
      <c r="F1262" s="487">
        <v>521</v>
      </c>
    </row>
    <row r="1263" spans="2:6" s="86" customFormat="1" ht="15.95" customHeight="1">
      <c r="B1263" s="336">
        <v>110</v>
      </c>
      <c r="C1263" s="488" t="s">
        <v>2332</v>
      </c>
      <c r="D1263" s="532">
        <v>2017</v>
      </c>
      <c r="E1263" s="324" t="s">
        <v>32</v>
      </c>
      <c r="F1263" s="487">
        <v>3588.74</v>
      </c>
    </row>
    <row r="1264" spans="2:6" s="86" customFormat="1" ht="15.95" customHeight="1">
      <c r="B1264" s="336">
        <v>111</v>
      </c>
      <c r="C1264" s="488" t="s">
        <v>2332</v>
      </c>
      <c r="D1264" s="532">
        <v>2017</v>
      </c>
      <c r="E1264" s="324" t="s">
        <v>32</v>
      </c>
      <c r="F1264" s="487">
        <v>3588.74</v>
      </c>
    </row>
    <row r="1265" spans="2:6" s="86" customFormat="1" ht="15.95" customHeight="1">
      <c r="B1265" s="336">
        <v>112</v>
      </c>
      <c r="C1265" s="488" t="s">
        <v>2332</v>
      </c>
      <c r="D1265" s="532">
        <v>2017</v>
      </c>
      <c r="E1265" s="324" t="s">
        <v>32</v>
      </c>
      <c r="F1265" s="487">
        <v>3588.74</v>
      </c>
    </row>
    <row r="1266" spans="2:6" s="86" customFormat="1" ht="15.95" customHeight="1">
      <c r="B1266" s="336">
        <v>113</v>
      </c>
      <c r="C1266" s="488" t="s">
        <v>2332</v>
      </c>
      <c r="D1266" s="532">
        <v>2017</v>
      </c>
      <c r="E1266" s="324" t="s">
        <v>32</v>
      </c>
      <c r="F1266" s="487">
        <v>3588.74</v>
      </c>
    </row>
    <row r="1267" spans="2:6" s="86" customFormat="1" ht="15.95" customHeight="1">
      <c r="B1267" s="336">
        <v>114</v>
      </c>
      <c r="C1267" s="488" t="s">
        <v>2332</v>
      </c>
      <c r="D1267" s="532">
        <v>2017</v>
      </c>
      <c r="E1267" s="324" t="s">
        <v>32</v>
      </c>
      <c r="F1267" s="487">
        <v>3588.74</v>
      </c>
    </row>
    <row r="1268" spans="2:6" s="86" customFormat="1" ht="15.95" customHeight="1">
      <c r="B1268" s="336">
        <v>115</v>
      </c>
      <c r="C1268" s="488" t="s">
        <v>2332</v>
      </c>
      <c r="D1268" s="532">
        <v>2017</v>
      </c>
      <c r="E1268" s="324" t="s">
        <v>32</v>
      </c>
      <c r="F1268" s="487">
        <v>3588.74</v>
      </c>
    </row>
    <row r="1269" spans="2:6" s="86" customFormat="1" ht="15.95" customHeight="1">
      <c r="B1269" s="336">
        <v>116</v>
      </c>
      <c r="C1269" s="488" t="s">
        <v>2332</v>
      </c>
      <c r="D1269" s="532">
        <v>2017</v>
      </c>
      <c r="E1269" s="324" t="s">
        <v>32</v>
      </c>
      <c r="F1269" s="487">
        <v>3588.74</v>
      </c>
    </row>
    <row r="1270" spans="2:6" s="86" customFormat="1" ht="15.95" customHeight="1">
      <c r="B1270" s="336">
        <v>117</v>
      </c>
      <c r="C1270" s="488" t="s">
        <v>2332</v>
      </c>
      <c r="D1270" s="532">
        <v>2017</v>
      </c>
      <c r="E1270" s="324" t="s">
        <v>32</v>
      </c>
      <c r="F1270" s="487">
        <v>3588.74</v>
      </c>
    </row>
    <row r="1271" spans="2:6" s="86" customFormat="1" ht="15.95" customHeight="1">
      <c r="B1271" s="336">
        <v>118</v>
      </c>
      <c r="C1271" s="488" t="s">
        <v>2332</v>
      </c>
      <c r="D1271" s="532">
        <v>2017</v>
      </c>
      <c r="E1271" s="324" t="s">
        <v>32</v>
      </c>
      <c r="F1271" s="487">
        <v>3588.74</v>
      </c>
    </row>
    <row r="1272" spans="2:6" s="86" customFormat="1" ht="15.95" customHeight="1">
      <c r="B1272" s="336">
        <v>119</v>
      </c>
      <c r="C1272" s="488" t="s">
        <v>2332</v>
      </c>
      <c r="D1272" s="532">
        <v>2017</v>
      </c>
      <c r="E1272" s="324" t="s">
        <v>32</v>
      </c>
      <c r="F1272" s="487">
        <v>3588.74</v>
      </c>
    </row>
    <row r="1273" spans="2:6" s="86" customFormat="1" ht="15.95" customHeight="1">
      <c r="B1273" s="336">
        <v>120</v>
      </c>
      <c r="C1273" s="488" t="s">
        <v>2332</v>
      </c>
      <c r="D1273" s="532">
        <v>2017</v>
      </c>
      <c r="E1273" s="324" t="s">
        <v>32</v>
      </c>
      <c r="F1273" s="487">
        <v>3588.74</v>
      </c>
    </row>
    <row r="1274" spans="2:6" s="86" customFormat="1" ht="15.95" customHeight="1">
      <c r="B1274" s="336">
        <v>121</v>
      </c>
      <c r="C1274" s="488" t="s">
        <v>2332</v>
      </c>
      <c r="D1274" s="532">
        <v>2017</v>
      </c>
      <c r="E1274" s="324" t="s">
        <v>32</v>
      </c>
      <c r="F1274" s="487">
        <v>3588.74</v>
      </c>
    </row>
    <row r="1275" spans="2:6" s="86" customFormat="1" ht="15.95" customHeight="1">
      <c r="B1275" s="336">
        <v>122</v>
      </c>
      <c r="C1275" s="488" t="s">
        <v>2332</v>
      </c>
      <c r="D1275" s="532">
        <v>2017</v>
      </c>
      <c r="E1275" s="324" t="s">
        <v>32</v>
      </c>
      <c r="F1275" s="487">
        <v>3588.74</v>
      </c>
    </row>
    <row r="1276" spans="2:6" s="86" customFormat="1" ht="15.95" customHeight="1">
      <c r="B1276" s="336">
        <v>123</v>
      </c>
      <c r="C1276" s="488" t="s">
        <v>2332</v>
      </c>
      <c r="D1276" s="532">
        <v>2017</v>
      </c>
      <c r="E1276" s="324" t="s">
        <v>32</v>
      </c>
      <c r="F1276" s="487">
        <v>3588.74</v>
      </c>
    </row>
    <row r="1277" spans="2:6" s="86" customFormat="1" ht="15.95" customHeight="1">
      <c r="B1277" s="336">
        <v>124</v>
      </c>
      <c r="C1277" s="488" t="s">
        <v>2332</v>
      </c>
      <c r="D1277" s="532">
        <v>2017</v>
      </c>
      <c r="E1277" s="324" t="s">
        <v>32</v>
      </c>
      <c r="F1277" s="487">
        <v>3588.74</v>
      </c>
    </row>
    <row r="1278" spans="2:6" s="86" customFormat="1" ht="15.95" customHeight="1">
      <c r="B1278" s="336">
        <v>125</v>
      </c>
      <c r="C1278" s="488" t="s">
        <v>2332</v>
      </c>
      <c r="D1278" s="532">
        <v>2017</v>
      </c>
      <c r="E1278" s="324" t="s">
        <v>32</v>
      </c>
      <c r="F1278" s="487">
        <v>3588.74</v>
      </c>
    </row>
    <row r="1279" spans="2:6" s="86" customFormat="1" ht="15.95" customHeight="1">
      <c r="B1279" s="336">
        <v>126</v>
      </c>
      <c r="C1279" s="488" t="s">
        <v>2332</v>
      </c>
      <c r="D1279" s="532">
        <v>2017</v>
      </c>
      <c r="E1279" s="324" t="s">
        <v>32</v>
      </c>
      <c r="F1279" s="487">
        <v>3588.74</v>
      </c>
    </row>
    <row r="1280" spans="2:6" s="86" customFormat="1" ht="15.95" customHeight="1">
      <c r="B1280" s="336">
        <v>127</v>
      </c>
      <c r="C1280" s="488" t="s">
        <v>2332</v>
      </c>
      <c r="D1280" s="532">
        <v>2017</v>
      </c>
      <c r="E1280" s="324" t="s">
        <v>32</v>
      </c>
      <c r="F1280" s="487">
        <v>3588.74</v>
      </c>
    </row>
    <row r="1281" spans="2:6" s="86" customFormat="1" ht="15.95" customHeight="1">
      <c r="B1281" s="336">
        <v>128</v>
      </c>
      <c r="C1281" s="385" t="s">
        <v>2333</v>
      </c>
      <c r="D1281" s="531">
        <v>2017</v>
      </c>
      <c r="E1281" s="324" t="s">
        <v>32</v>
      </c>
      <c r="F1281" s="697">
        <v>1589</v>
      </c>
    </row>
    <row r="1282" spans="2:6" s="86" customFormat="1" ht="15.95" customHeight="1">
      <c r="B1282" s="336">
        <v>129</v>
      </c>
      <c r="C1282" s="385" t="s">
        <v>2334</v>
      </c>
      <c r="D1282" s="531">
        <v>2017</v>
      </c>
      <c r="E1282" s="324" t="s">
        <v>32</v>
      </c>
      <c r="F1282" s="697">
        <v>899</v>
      </c>
    </row>
    <row r="1283" spans="2:6" s="86" customFormat="1" ht="15.95" customHeight="1">
      <c r="B1283" s="336">
        <v>130</v>
      </c>
      <c r="C1283" s="385" t="s">
        <v>3009</v>
      </c>
      <c r="D1283" s="482">
        <v>2017</v>
      </c>
      <c r="E1283" s="324" t="s">
        <v>32</v>
      </c>
      <c r="F1283" s="697">
        <v>3314</v>
      </c>
    </row>
    <row r="1284" spans="2:6" s="86" customFormat="1" ht="15.95" customHeight="1">
      <c r="B1284" s="336">
        <v>131</v>
      </c>
      <c r="C1284" s="385" t="s">
        <v>3010</v>
      </c>
      <c r="D1284" s="482">
        <v>2017</v>
      </c>
      <c r="E1284" s="324" t="s">
        <v>32</v>
      </c>
      <c r="F1284" s="697">
        <v>2649</v>
      </c>
    </row>
    <row r="1285" spans="2:6" s="86" customFormat="1" ht="15.95" customHeight="1">
      <c r="B1285" s="336">
        <v>132</v>
      </c>
      <c r="C1285" s="385" t="s">
        <v>3628</v>
      </c>
      <c r="D1285" s="482">
        <v>2018</v>
      </c>
      <c r="E1285" s="324" t="s">
        <v>32</v>
      </c>
      <c r="F1285" s="697">
        <v>729</v>
      </c>
    </row>
    <row r="1286" spans="2:6" s="86" customFormat="1" ht="15.95" customHeight="1">
      <c r="B1286" s="336">
        <v>133</v>
      </c>
      <c r="C1286" s="385" t="s">
        <v>3627</v>
      </c>
      <c r="D1286" s="482">
        <v>2018</v>
      </c>
      <c r="E1286" s="324" t="s">
        <v>32</v>
      </c>
      <c r="F1286" s="697">
        <v>2099</v>
      </c>
    </row>
    <row r="1287" spans="2:6" s="86" customFormat="1" ht="15.95" customHeight="1">
      <c r="B1287" s="336">
        <v>134</v>
      </c>
      <c r="C1287" s="385" t="s">
        <v>3626</v>
      </c>
      <c r="D1287" s="482">
        <v>2018</v>
      </c>
      <c r="E1287" s="324" t="s">
        <v>32</v>
      </c>
      <c r="F1287" s="697">
        <v>4998</v>
      </c>
    </row>
    <row r="1288" spans="2:6" s="86" customFormat="1" ht="15.95" customHeight="1">
      <c r="B1288" s="336">
        <v>135</v>
      </c>
      <c r="C1288" s="385" t="s">
        <v>3625</v>
      </c>
      <c r="D1288" s="482">
        <v>2018</v>
      </c>
      <c r="E1288" s="324" t="s">
        <v>32</v>
      </c>
      <c r="F1288" s="697">
        <v>570</v>
      </c>
    </row>
    <row r="1289" spans="2:6" s="86" customFormat="1" ht="15.95" customHeight="1">
      <c r="B1289" s="336">
        <v>136</v>
      </c>
      <c r="C1289" s="385" t="s">
        <v>3625</v>
      </c>
      <c r="D1289" s="482">
        <v>2018</v>
      </c>
      <c r="E1289" s="324" t="s">
        <v>32</v>
      </c>
      <c r="F1289" s="697">
        <v>570</v>
      </c>
    </row>
    <row r="1290" spans="2:6" s="86" customFormat="1" ht="15.95" customHeight="1">
      <c r="B1290" s="336">
        <v>137</v>
      </c>
      <c r="C1290" s="385" t="s">
        <v>3625</v>
      </c>
      <c r="D1290" s="482">
        <v>2018</v>
      </c>
      <c r="E1290" s="324" t="s">
        <v>32</v>
      </c>
      <c r="F1290" s="697">
        <v>570</v>
      </c>
    </row>
    <row r="1291" spans="2:6" s="86" customFormat="1" ht="15.95" customHeight="1">
      <c r="B1291" s="336">
        <v>138</v>
      </c>
      <c r="C1291" s="385" t="s">
        <v>3625</v>
      </c>
      <c r="D1291" s="482">
        <v>2018</v>
      </c>
      <c r="E1291" s="324" t="s">
        <v>32</v>
      </c>
      <c r="F1291" s="697">
        <v>570</v>
      </c>
    </row>
    <row r="1292" spans="2:6" s="86" customFormat="1" ht="15.95" customHeight="1">
      <c r="B1292" s="336">
        <v>139</v>
      </c>
      <c r="C1292" s="385" t="s">
        <v>3625</v>
      </c>
      <c r="D1292" s="482">
        <v>2018</v>
      </c>
      <c r="E1292" s="324" t="s">
        <v>32</v>
      </c>
      <c r="F1292" s="697">
        <v>570</v>
      </c>
    </row>
    <row r="1293" spans="2:6" s="86" customFormat="1" ht="15.95" customHeight="1">
      <c r="B1293" s="336">
        <v>140</v>
      </c>
      <c r="C1293" s="385" t="s">
        <v>3625</v>
      </c>
      <c r="D1293" s="482">
        <v>2018</v>
      </c>
      <c r="E1293" s="324" t="s">
        <v>32</v>
      </c>
      <c r="F1293" s="697">
        <v>570</v>
      </c>
    </row>
    <row r="1294" spans="2:6" s="86" customFormat="1" ht="15.95" customHeight="1">
      <c r="B1294" s="336">
        <v>141</v>
      </c>
      <c r="C1294" s="385" t="s">
        <v>3624</v>
      </c>
      <c r="D1294" s="482">
        <v>2019</v>
      </c>
      <c r="E1294" s="324" t="s">
        <v>32</v>
      </c>
      <c r="F1294" s="697">
        <v>1838.31</v>
      </c>
    </row>
    <row r="1295" spans="2:6" s="86" customFormat="1" ht="15.95" customHeight="1">
      <c r="B1295" s="336">
        <v>142</v>
      </c>
      <c r="C1295" s="385" t="s">
        <v>3623</v>
      </c>
      <c r="D1295" s="482">
        <v>2019</v>
      </c>
      <c r="E1295" s="324" t="s">
        <v>32</v>
      </c>
      <c r="F1295" s="697">
        <v>1838.31</v>
      </c>
    </row>
    <row r="1296" spans="2:6" s="86" customFormat="1" ht="15.95" customHeight="1">
      <c r="B1296" s="336">
        <v>143</v>
      </c>
      <c r="C1296" s="385" t="s">
        <v>3622</v>
      </c>
      <c r="D1296" s="482">
        <v>2019</v>
      </c>
      <c r="E1296" s="324" t="s">
        <v>32</v>
      </c>
      <c r="F1296" s="697">
        <v>1838.31</v>
      </c>
    </row>
    <row r="1297" spans="2:6" s="86" customFormat="1" ht="15.95" customHeight="1">
      <c r="B1297" s="336">
        <v>144</v>
      </c>
      <c r="C1297" s="385" t="s">
        <v>3621</v>
      </c>
      <c r="D1297" s="482">
        <v>2019</v>
      </c>
      <c r="E1297" s="324" t="s">
        <v>32</v>
      </c>
      <c r="F1297" s="697">
        <v>1838.31</v>
      </c>
    </row>
    <row r="1298" spans="2:6" s="86" customFormat="1" ht="15.95" customHeight="1">
      <c r="B1298" s="336">
        <v>145</v>
      </c>
      <c r="C1298" s="385" t="s">
        <v>3620</v>
      </c>
      <c r="D1298" s="482">
        <v>2019</v>
      </c>
      <c r="E1298" s="324" t="s">
        <v>32</v>
      </c>
      <c r="F1298" s="697">
        <v>1838.31</v>
      </c>
    </row>
    <row r="1299" spans="2:6" s="86" customFormat="1" ht="15.95" customHeight="1">
      <c r="B1299" s="336">
        <v>146</v>
      </c>
      <c r="C1299" s="385" t="s">
        <v>3619</v>
      </c>
      <c r="D1299" s="482">
        <v>2019</v>
      </c>
      <c r="E1299" s="324" t="s">
        <v>32</v>
      </c>
      <c r="F1299" s="697">
        <v>1838.31</v>
      </c>
    </row>
    <row r="1300" spans="2:6" s="86" customFormat="1" ht="15.95" customHeight="1">
      <c r="B1300" s="336">
        <v>147</v>
      </c>
      <c r="C1300" s="385" t="s">
        <v>3618</v>
      </c>
      <c r="D1300" s="482">
        <v>2019</v>
      </c>
      <c r="E1300" s="324" t="s">
        <v>32</v>
      </c>
      <c r="F1300" s="697">
        <v>1838.31</v>
      </c>
    </row>
    <row r="1301" spans="2:6" s="86" customFormat="1" ht="15.95" customHeight="1">
      <c r="B1301" s="336">
        <v>148</v>
      </c>
      <c r="C1301" s="385" t="s">
        <v>3617</v>
      </c>
      <c r="D1301" s="482">
        <v>2019</v>
      </c>
      <c r="E1301" s="324" t="s">
        <v>32</v>
      </c>
      <c r="F1301" s="697">
        <v>1838.31</v>
      </c>
    </row>
    <row r="1302" spans="2:6" s="86" customFormat="1" ht="15.95" customHeight="1">
      <c r="B1302" s="336">
        <v>149</v>
      </c>
      <c r="C1302" s="385" t="s">
        <v>3616</v>
      </c>
      <c r="D1302" s="482">
        <v>2019</v>
      </c>
      <c r="E1302" s="324" t="s">
        <v>32</v>
      </c>
      <c r="F1302" s="697">
        <v>1838.31</v>
      </c>
    </row>
    <row r="1303" spans="2:6" s="86" customFormat="1" ht="15.95" customHeight="1">
      <c r="B1303" s="336">
        <v>150</v>
      </c>
      <c r="C1303" s="385" t="s">
        <v>3615</v>
      </c>
      <c r="D1303" s="482">
        <v>2019</v>
      </c>
      <c r="E1303" s="324" t="s">
        <v>32</v>
      </c>
      <c r="F1303" s="697">
        <v>1838.31</v>
      </c>
    </row>
    <row r="1304" spans="2:6" s="86" customFormat="1" ht="15.95" customHeight="1">
      <c r="B1304" s="336">
        <v>151</v>
      </c>
      <c r="C1304" s="385" t="s">
        <v>3614</v>
      </c>
      <c r="D1304" s="482">
        <v>2019</v>
      </c>
      <c r="E1304" s="324" t="s">
        <v>32</v>
      </c>
      <c r="F1304" s="697">
        <v>1838.31</v>
      </c>
    </row>
    <row r="1305" spans="2:6" s="86" customFormat="1" ht="15.95" customHeight="1">
      <c r="B1305" s="336">
        <v>152</v>
      </c>
      <c r="C1305" s="385" t="s">
        <v>3613</v>
      </c>
      <c r="D1305" s="482">
        <v>2019</v>
      </c>
      <c r="E1305" s="324" t="s">
        <v>32</v>
      </c>
      <c r="F1305" s="697">
        <v>1838.31</v>
      </c>
    </row>
    <row r="1306" spans="2:6" s="86" customFormat="1" ht="15.95" customHeight="1">
      <c r="B1306" s="336">
        <v>153</v>
      </c>
      <c r="C1306" s="315" t="s">
        <v>3612</v>
      </c>
      <c r="D1306" s="693">
        <v>2019</v>
      </c>
      <c r="E1306" s="898" t="s">
        <v>32</v>
      </c>
      <c r="F1306" s="316">
        <v>1838.31</v>
      </c>
    </row>
    <row r="1307" spans="2:6" s="86" customFormat="1" ht="15.95" customHeight="1">
      <c r="B1307" s="336">
        <v>154</v>
      </c>
      <c r="C1307" s="315" t="s">
        <v>3611</v>
      </c>
      <c r="D1307" s="693">
        <v>2019</v>
      </c>
      <c r="E1307" s="898" t="s">
        <v>32</v>
      </c>
      <c r="F1307" s="316">
        <v>1838.31</v>
      </c>
    </row>
    <row r="1308" spans="2:6" s="86" customFormat="1" ht="15.95" customHeight="1">
      <c r="B1308" s="336">
        <v>155</v>
      </c>
      <c r="C1308" s="315" t="s">
        <v>3610</v>
      </c>
      <c r="D1308" s="693">
        <v>2019</v>
      </c>
      <c r="E1308" s="898" t="s">
        <v>32</v>
      </c>
      <c r="F1308" s="316">
        <v>1838.31</v>
      </c>
    </row>
    <row r="1309" spans="2:6" s="86" customFormat="1" ht="15.95" customHeight="1">
      <c r="B1309" s="336">
        <v>156</v>
      </c>
      <c r="C1309" s="315" t="s">
        <v>3609</v>
      </c>
      <c r="D1309" s="693">
        <v>2019</v>
      </c>
      <c r="E1309" s="898" t="s">
        <v>32</v>
      </c>
      <c r="F1309" s="316">
        <v>539</v>
      </c>
    </row>
    <row r="1310" spans="2:6" s="86" customFormat="1" ht="15.95" customHeight="1">
      <c r="B1310" s="336">
        <v>157</v>
      </c>
      <c r="C1310" s="315" t="s">
        <v>3608</v>
      </c>
      <c r="D1310" s="693">
        <v>2019</v>
      </c>
      <c r="E1310" s="898" t="s">
        <v>32</v>
      </c>
      <c r="F1310" s="316">
        <v>1199</v>
      </c>
    </row>
    <row r="1311" spans="2:6" s="86" customFormat="1" ht="15.95" customHeight="1">
      <c r="B1311" s="336">
        <v>158</v>
      </c>
      <c r="C1311" s="315" t="s">
        <v>5116</v>
      </c>
      <c r="D1311" s="361">
        <v>2019</v>
      </c>
      <c r="E1311" s="898" t="s">
        <v>32</v>
      </c>
      <c r="F1311" s="316">
        <v>3099.6</v>
      </c>
    </row>
    <row r="1312" spans="2:6" s="86" customFormat="1" ht="15.95" customHeight="1">
      <c r="B1312" s="336">
        <v>159</v>
      </c>
      <c r="C1312" s="315" t="s">
        <v>5117</v>
      </c>
      <c r="D1312" s="361">
        <v>2019</v>
      </c>
      <c r="E1312" s="898" t="s">
        <v>32</v>
      </c>
      <c r="F1312" s="316">
        <v>449</v>
      </c>
    </row>
    <row r="1313" spans="2:6" s="86" customFormat="1" ht="15.95" customHeight="1">
      <c r="B1313" s="336">
        <v>160</v>
      </c>
      <c r="C1313" s="315" t="s">
        <v>654</v>
      </c>
      <c r="D1313" s="361">
        <v>2019</v>
      </c>
      <c r="E1313" s="898" t="s">
        <v>32</v>
      </c>
      <c r="F1313" s="316">
        <v>299</v>
      </c>
    </row>
    <row r="1314" spans="2:6" s="86" customFormat="1" ht="15.95" customHeight="1">
      <c r="B1314" s="336">
        <v>161</v>
      </c>
      <c r="C1314" s="315" t="s">
        <v>5118</v>
      </c>
      <c r="D1314" s="361">
        <v>2019</v>
      </c>
      <c r="E1314" s="898" t="s">
        <v>32</v>
      </c>
      <c r="F1314" s="316">
        <v>210.1</v>
      </c>
    </row>
    <row r="1315" spans="2:6" s="86" customFormat="1" ht="15.95" customHeight="1">
      <c r="B1315" s="336">
        <v>162</v>
      </c>
      <c r="C1315" s="315" t="s">
        <v>91</v>
      </c>
      <c r="D1315" s="361">
        <v>2019</v>
      </c>
      <c r="E1315" s="898" t="s">
        <v>32</v>
      </c>
      <c r="F1315" s="316">
        <v>323.2</v>
      </c>
    </row>
    <row r="1316" spans="2:6" s="86" customFormat="1" ht="15.95" customHeight="1">
      <c r="B1316" s="336">
        <v>163</v>
      </c>
      <c r="C1316" s="315" t="s">
        <v>5119</v>
      </c>
      <c r="D1316" s="361">
        <v>2019</v>
      </c>
      <c r="E1316" s="898" t="s">
        <v>32</v>
      </c>
      <c r="F1316" s="316">
        <v>349</v>
      </c>
    </row>
    <row r="1317" spans="2:6" s="86" customFormat="1" ht="15.95" customHeight="1">
      <c r="B1317" s="336">
        <v>164</v>
      </c>
      <c r="C1317" s="315" t="s">
        <v>5119</v>
      </c>
      <c r="D1317" s="361">
        <v>2019</v>
      </c>
      <c r="E1317" s="898" t="s">
        <v>32</v>
      </c>
      <c r="F1317" s="316">
        <v>349</v>
      </c>
    </row>
    <row r="1318" spans="2:6" s="86" customFormat="1" ht="15.95" customHeight="1">
      <c r="B1318" s="336">
        <v>165</v>
      </c>
      <c r="C1318" s="315" t="s">
        <v>5119</v>
      </c>
      <c r="D1318" s="361">
        <v>2019</v>
      </c>
      <c r="E1318" s="898" t="s">
        <v>32</v>
      </c>
      <c r="F1318" s="316">
        <v>349</v>
      </c>
    </row>
    <row r="1319" spans="2:6" s="86" customFormat="1" ht="15.95" customHeight="1">
      <c r="B1319" s="336">
        <v>166</v>
      </c>
      <c r="C1319" s="315" t="s">
        <v>5119</v>
      </c>
      <c r="D1319" s="361">
        <v>2019</v>
      </c>
      <c r="E1319" s="898" t="s">
        <v>32</v>
      </c>
      <c r="F1319" s="316">
        <v>349</v>
      </c>
    </row>
    <row r="1320" spans="2:6" s="86" customFormat="1" ht="15.95" customHeight="1">
      <c r="B1320" s="336">
        <v>167</v>
      </c>
      <c r="C1320" s="315" t="s">
        <v>5119</v>
      </c>
      <c r="D1320" s="361">
        <v>2019</v>
      </c>
      <c r="E1320" s="898" t="s">
        <v>32</v>
      </c>
      <c r="F1320" s="316">
        <v>349</v>
      </c>
    </row>
    <row r="1321" spans="2:6" s="86" customFormat="1" ht="15.95" customHeight="1">
      <c r="B1321" s="336">
        <v>168</v>
      </c>
      <c r="C1321" s="315" t="s">
        <v>5119</v>
      </c>
      <c r="D1321" s="361">
        <v>2019</v>
      </c>
      <c r="E1321" s="898" t="s">
        <v>32</v>
      </c>
      <c r="F1321" s="316">
        <v>349</v>
      </c>
    </row>
    <row r="1322" spans="2:6" s="86" customFormat="1" ht="15.95" customHeight="1">
      <c r="B1322" s="336">
        <v>169</v>
      </c>
      <c r="C1322" s="315" t="s">
        <v>5119</v>
      </c>
      <c r="D1322" s="361">
        <v>2019</v>
      </c>
      <c r="E1322" s="898" t="s">
        <v>32</v>
      </c>
      <c r="F1322" s="316">
        <v>349</v>
      </c>
    </row>
    <row r="1323" spans="2:6" s="86" customFormat="1" ht="15.95" customHeight="1">
      <c r="B1323" s="336">
        <v>170</v>
      </c>
      <c r="C1323" s="315" t="s">
        <v>5119</v>
      </c>
      <c r="D1323" s="361">
        <v>2019</v>
      </c>
      <c r="E1323" s="898" t="s">
        <v>32</v>
      </c>
      <c r="F1323" s="316">
        <v>349</v>
      </c>
    </row>
    <row r="1324" spans="2:6" s="86" customFormat="1" ht="15.95" customHeight="1">
      <c r="B1324" s="336">
        <v>171</v>
      </c>
      <c r="C1324" s="315" t="s">
        <v>5119</v>
      </c>
      <c r="D1324" s="361">
        <v>2019</v>
      </c>
      <c r="E1324" s="898" t="s">
        <v>32</v>
      </c>
      <c r="F1324" s="316">
        <v>349</v>
      </c>
    </row>
    <row r="1325" spans="2:6" s="86" customFormat="1" ht="15.95" customHeight="1">
      <c r="B1325" s="336">
        <v>172</v>
      </c>
      <c r="C1325" s="315" t="s">
        <v>1960</v>
      </c>
      <c r="D1325" s="361">
        <v>2019</v>
      </c>
      <c r="E1325" s="898" t="s">
        <v>32</v>
      </c>
      <c r="F1325" s="316">
        <v>420</v>
      </c>
    </row>
    <row r="1326" spans="2:6" s="86" customFormat="1" ht="15.95" customHeight="1">
      <c r="B1326" s="336">
        <v>173</v>
      </c>
      <c r="C1326" s="315" t="s">
        <v>1960</v>
      </c>
      <c r="D1326" s="361">
        <v>2019</v>
      </c>
      <c r="E1326" s="898" t="s">
        <v>32</v>
      </c>
      <c r="F1326" s="316">
        <v>420</v>
      </c>
    </row>
    <row r="1327" spans="2:6" s="86" customFormat="1" ht="15.95" customHeight="1">
      <c r="B1327" s="336">
        <v>174</v>
      </c>
      <c r="C1327" s="315" t="s">
        <v>1960</v>
      </c>
      <c r="D1327" s="361">
        <v>2019</v>
      </c>
      <c r="E1327" s="898" t="s">
        <v>32</v>
      </c>
      <c r="F1327" s="316">
        <v>420</v>
      </c>
    </row>
    <row r="1328" spans="2:6" s="86" customFormat="1" ht="15.95" customHeight="1">
      <c r="B1328" s="336">
        <v>175</v>
      </c>
      <c r="C1328" s="315" t="s">
        <v>1960</v>
      </c>
      <c r="D1328" s="361">
        <v>2019</v>
      </c>
      <c r="E1328" s="898" t="s">
        <v>32</v>
      </c>
      <c r="F1328" s="316">
        <v>420</v>
      </c>
    </row>
    <row r="1329" spans="2:6" s="86" customFormat="1" ht="15.95" customHeight="1">
      <c r="B1329" s="336">
        <v>176</v>
      </c>
      <c r="C1329" s="315" t="s">
        <v>1960</v>
      </c>
      <c r="D1329" s="361">
        <v>2019</v>
      </c>
      <c r="E1329" s="898" t="s">
        <v>32</v>
      </c>
      <c r="F1329" s="316">
        <v>420</v>
      </c>
    </row>
    <row r="1330" spans="2:6" s="86" customFormat="1" ht="15.95" customHeight="1">
      <c r="B1330" s="336">
        <v>177</v>
      </c>
      <c r="C1330" s="315" t="s">
        <v>1960</v>
      </c>
      <c r="D1330" s="361">
        <v>2019</v>
      </c>
      <c r="E1330" s="898" t="s">
        <v>32</v>
      </c>
      <c r="F1330" s="316">
        <v>420</v>
      </c>
    </row>
    <row r="1331" spans="2:6" s="86" customFormat="1" ht="15.95" customHeight="1">
      <c r="B1331" s="336">
        <v>178</v>
      </c>
      <c r="C1331" s="315" t="s">
        <v>1960</v>
      </c>
      <c r="D1331" s="361">
        <v>2019</v>
      </c>
      <c r="E1331" s="898" t="s">
        <v>32</v>
      </c>
      <c r="F1331" s="316">
        <v>420</v>
      </c>
    </row>
    <row r="1332" spans="2:6" s="86" customFormat="1" ht="15.95" customHeight="1">
      <c r="B1332" s="336">
        <v>179</v>
      </c>
      <c r="C1332" s="315" t="s">
        <v>1960</v>
      </c>
      <c r="D1332" s="361">
        <v>2019</v>
      </c>
      <c r="E1332" s="898" t="s">
        <v>32</v>
      </c>
      <c r="F1332" s="316">
        <v>420</v>
      </c>
    </row>
    <row r="1333" spans="2:6" s="86" customFormat="1" ht="15.95" customHeight="1">
      <c r="B1333" s="336">
        <v>180</v>
      </c>
      <c r="C1333" s="315" t="s">
        <v>1960</v>
      </c>
      <c r="D1333" s="361">
        <v>2019</v>
      </c>
      <c r="E1333" s="898" t="s">
        <v>32</v>
      </c>
      <c r="F1333" s="316">
        <v>420</v>
      </c>
    </row>
    <row r="1334" spans="2:6" s="86" customFormat="1" ht="15.95" customHeight="1">
      <c r="B1334" s="336">
        <v>181</v>
      </c>
      <c r="C1334" s="315" t="s">
        <v>1960</v>
      </c>
      <c r="D1334" s="361">
        <v>2019</v>
      </c>
      <c r="E1334" s="898" t="s">
        <v>32</v>
      </c>
      <c r="F1334" s="316">
        <v>420</v>
      </c>
    </row>
    <row r="1335" spans="2:6" s="86" customFormat="1" ht="15.95" customHeight="1">
      <c r="B1335" s="336">
        <v>182</v>
      </c>
      <c r="C1335" s="315" t="s">
        <v>1960</v>
      </c>
      <c r="D1335" s="361">
        <v>2019</v>
      </c>
      <c r="E1335" s="898" t="s">
        <v>32</v>
      </c>
      <c r="F1335" s="316">
        <v>420</v>
      </c>
    </row>
    <row r="1336" spans="2:6" s="86" customFormat="1" ht="15.95" customHeight="1">
      <c r="B1336" s="336">
        <v>183</v>
      </c>
      <c r="C1336" s="315" t="s">
        <v>1960</v>
      </c>
      <c r="D1336" s="361">
        <v>2019</v>
      </c>
      <c r="E1336" s="898" t="s">
        <v>32</v>
      </c>
      <c r="F1336" s="316">
        <v>420</v>
      </c>
    </row>
    <row r="1337" spans="2:6" s="86" customFormat="1" ht="15.95" customHeight="1">
      <c r="B1337" s="336">
        <v>184</v>
      </c>
      <c r="C1337" s="315" t="s">
        <v>1960</v>
      </c>
      <c r="D1337" s="361">
        <v>2019</v>
      </c>
      <c r="E1337" s="898" t="s">
        <v>32</v>
      </c>
      <c r="F1337" s="316">
        <v>420</v>
      </c>
    </row>
    <row r="1338" spans="2:6" s="86" customFormat="1" ht="15.95" customHeight="1">
      <c r="B1338" s="336">
        <v>185</v>
      </c>
      <c r="C1338" s="315" t="s">
        <v>1960</v>
      </c>
      <c r="D1338" s="361">
        <v>2019</v>
      </c>
      <c r="E1338" s="898" t="s">
        <v>32</v>
      </c>
      <c r="F1338" s="316">
        <v>420</v>
      </c>
    </row>
    <row r="1339" spans="2:6" s="86" customFormat="1" ht="15.95" customHeight="1">
      <c r="B1339" s="336">
        <v>186</v>
      </c>
      <c r="C1339" s="315" t="s">
        <v>1960</v>
      </c>
      <c r="D1339" s="361">
        <v>2019</v>
      </c>
      <c r="E1339" s="898" t="s">
        <v>32</v>
      </c>
      <c r="F1339" s="316">
        <v>420</v>
      </c>
    </row>
    <row r="1340" spans="2:6" s="86" customFormat="1" ht="15.95" customHeight="1">
      <c r="B1340" s="336">
        <v>187</v>
      </c>
      <c r="C1340" s="315" t="s">
        <v>5120</v>
      </c>
      <c r="D1340" s="361">
        <v>2019</v>
      </c>
      <c r="E1340" s="898" t="s">
        <v>32</v>
      </c>
      <c r="F1340" s="316">
        <v>347</v>
      </c>
    </row>
    <row r="1341" spans="2:6" s="86" customFormat="1" ht="15.95" customHeight="1">
      <c r="B1341" s="336">
        <v>188</v>
      </c>
      <c r="C1341" s="315" t="s">
        <v>5120</v>
      </c>
      <c r="D1341" s="361">
        <v>2019</v>
      </c>
      <c r="E1341" s="898" t="s">
        <v>32</v>
      </c>
      <c r="F1341" s="316">
        <v>347</v>
      </c>
    </row>
    <row r="1342" spans="2:6" s="86" customFormat="1" ht="15.95" customHeight="1">
      <c r="B1342" s="336">
        <v>189</v>
      </c>
      <c r="C1342" s="315" t="s">
        <v>5120</v>
      </c>
      <c r="D1342" s="361">
        <v>2019</v>
      </c>
      <c r="E1342" s="898" t="s">
        <v>32</v>
      </c>
      <c r="F1342" s="316">
        <v>347</v>
      </c>
    </row>
    <row r="1343" spans="2:6" s="86" customFormat="1" ht="15.95" customHeight="1">
      <c r="B1343" s="336">
        <v>190</v>
      </c>
      <c r="C1343" s="315" t="s">
        <v>5120</v>
      </c>
      <c r="D1343" s="361">
        <v>2019</v>
      </c>
      <c r="E1343" s="898" t="s">
        <v>32</v>
      </c>
      <c r="F1343" s="316">
        <v>347</v>
      </c>
    </row>
    <row r="1344" spans="2:6" s="86" customFormat="1" ht="15.95" customHeight="1">
      <c r="B1344" s="336">
        <v>191</v>
      </c>
      <c r="C1344" s="315" t="s">
        <v>5120</v>
      </c>
      <c r="D1344" s="361">
        <v>2019</v>
      </c>
      <c r="E1344" s="898" t="s">
        <v>32</v>
      </c>
      <c r="F1344" s="316">
        <v>347</v>
      </c>
    </row>
    <row r="1345" spans="2:6" s="86" customFormat="1" ht="15.95" customHeight="1">
      <c r="B1345" s="336">
        <v>192</v>
      </c>
      <c r="C1345" s="315" t="s">
        <v>5120</v>
      </c>
      <c r="D1345" s="361">
        <v>2019</v>
      </c>
      <c r="E1345" s="898" t="s">
        <v>32</v>
      </c>
      <c r="F1345" s="316">
        <v>347</v>
      </c>
    </row>
    <row r="1346" spans="2:6" s="86" customFormat="1" ht="15.95" customHeight="1">
      <c r="B1346" s="336">
        <v>193</v>
      </c>
      <c r="C1346" s="315" t="s">
        <v>5120</v>
      </c>
      <c r="D1346" s="361">
        <v>2019</v>
      </c>
      <c r="E1346" s="898" t="s">
        <v>32</v>
      </c>
      <c r="F1346" s="316">
        <v>347</v>
      </c>
    </row>
    <row r="1347" spans="2:6" s="86" customFormat="1" ht="15.95" customHeight="1">
      <c r="B1347" s="336">
        <v>194</v>
      </c>
      <c r="C1347" s="315" t="s">
        <v>5120</v>
      </c>
      <c r="D1347" s="361">
        <v>2019</v>
      </c>
      <c r="E1347" s="898" t="s">
        <v>32</v>
      </c>
      <c r="F1347" s="316">
        <v>347</v>
      </c>
    </row>
    <row r="1348" spans="2:6" s="86" customFormat="1" ht="15.95" customHeight="1">
      <c r="B1348" s="336">
        <v>195</v>
      </c>
      <c r="C1348" s="315" t="s">
        <v>5121</v>
      </c>
      <c r="D1348" s="361">
        <v>2019</v>
      </c>
      <c r="E1348" s="898" t="s">
        <v>32</v>
      </c>
      <c r="F1348" s="316">
        <v>349.9</v>
      </c>
    </row>
    <row r="1349" spans="2:6" s="86" customFormat="1" ht="15.95" customHeight="1">
      <c r="B1349" s="336">
        <v>196</v>
      </c>
      <c r="C1349" s="315" t="s">
        <v>5121</v>
      </c>
      <c r="D1349" s="361">
        <v>2019</v>
      </c>
      <c r="E1349" s="898" t="s">
        <v>32</v>
      </c>
      <c r="F1349" s="316">
        <v>349.9</v>
      </c>
    </row>
    <row r="1350" spans="2:6" s="86" customFormat="1" ht="15.95" customHeight="1">
      <c r="B1350" s="336">
        <v>197</v>
      </c>
      <c r="C1350" s="315" t="s">
        <v>5121</v>
      </c>
      <c r="D1350" s="361">
        <v>2019</v>
      </c>
      <c r="E1350" s="898" t="s">
        <v>32</v>
      </c>
      <c r="F1350" s="316">
        <v>349.9</v>
      </c>
    </row>
    <row r="1351" spans="2:6" s="86" customFormat="1" ht="15.95" customHeight="1">
      <c r="B1351" s="336">
        <v>198</v>
      </c>
      <c r="C1351" s="315" t="s">
        <v>5121</v>
      </c>
      <c r="D1351" s="361">
        <v>2019</v>
      </c>
      <c r="E1351" s="898" t="s">
        <v>32</v>
      </c>
      <c r="F1351" s="316">
        <v>349.9</v>
      </c>
    </row>
    <row r="1352" spans="2:6" s="86" customFormat="1" ht="15.95" customHeight="1">
      <c r="B1352" s="336">
        <v>199</v>
      </c>
      <c r="C1352" s="315" t="s">
        <v>5121</v>
      </c>
      <c r="D1352" s="361">
        <v>2019</v>
      </c>
      <c r="E1352" s="898" t="s">
        <v>32</v>
      </c>
      <c r="F1352" s="316">
        <v>349.9</v>
      </c>
    </row>
    <row r="1353" spans="2:6" s="86" customFormat="1" ht="15.95" customHeight="1">
      <c r="B1353" s="336">
        <v>200</v>
      </c>
      <c r="C1353" s="315" t="s">
        <v>5121</v>
      </c>
      <c r="D1353" s="361">
        <v>2019</v>
      </c>
      <c r="E1353" s="898" t="s">
        <v>32</v>
      </c>
      <c r="F1353" s="316">
        <v>349.9</v>
      </c>
    </row>
    <row r="1354" spans="2:6" s="86" customFormat="1" ht="15.95" customHeight="1">
      <c r="B1354" s="336">
        <v>201</v>
      </c>
      <c r="C1354" s="315" t="s">
        <v>5121</v>
      </c>
      <c r="D1354" s="361">
        <v>2019</v>
      </c>
      <c r="E1354" s="898" t="s">
        <v>32</v>
      </c>
      <c r="F1354" s="316">
        <v>349.9</v>
      </c>
    </row>
    <row r="1355" spans="2:6" s="86" customFormat="1" ht="15.95" customHeight="1">
      <c r="B1355" s="336">
        <v>202</v>
      </c>
      <c r="C1355" s="315" t="s">
        <v>5121</v>
      </c>
      <c r="D1355" s="361">
        <v>2019</v>
      </c>
      <c r="E1355" s="898" t="s">
        <v>32</v>
      </c>
      <c r="F1355" s="316">
        <v>349.9</v>
      </c>
    </row>
    <row r="1356" spans="2:6" s="86" customFormat="1" ht="15.95" customHeight="1">
      <c r="B1356" s="336">
        <v>203</v>
      </c>
      <c r="C1356" s="315" t="s">
        <v>5121</v>
      </c>
      <c r="D1356" s="361">
        <v>2019</v>
      </c>
      <c r="E1356" s="898" t="s">
        <v>32</v>
      </c>
      <c r="F1356" s="316">
        <v>349.9</v>
      </c>
    </row>
    <row r="1357" spans="2:6" s="86" customFormat="1" ht="15.95" customHeight="1">
      <c r="B1357" s="336">
        <v>204</v>
      </c>
      <c r="C1357" s="315" t="s">
        <v>5122</v>
      </c>
      <c r="D1357" s="361">
        <v>2019</v>
      </c>
      <c r="E1357" s="898" t="s">
        <v>32</v>
      </c>
      <c r="F1357" s="316">
        <v>315.56</v>
      </c>
    </row>
    <row r="1358" spans="2:6" s="86" customFormat="1" ht="15.95" customHeight="1">
      <c r="B1358" s="336">
        <v>205</v>
      </c>
      <c r="C1358" s="315" t="s">
        <v>5122</v>
      </c>
      <c r="D1358" s="361">
        <v>2019</v>
      </c>
      <c r="E1358" s="898" t="s">
        <v>32</v>
      </c>
      <c r="F1358" s="316">
        <v>315.56</v>
      </c>
    </row>
    <row r="1359" spans="2:6" s="86" customFormat="1" ht="15.95" customHeight="1">
      <c r="B1359" s="336">
        <v>206</v>
      </c>
      <c r="C1359" s="315" t="s">
        <v>5122</v>
      </c>
      <c r="D1359" s="361">
        <v>2019</v>
      </c>
      <c r="E1359" s="898" t="s">
        <v>32</v>
      </c>
      <c r="F1359" s="316">
        <v>315.56</v>
      </c>
    </row>
    <row r="1360" spans="2:6" s="86" customFormat="1" ht="15.95" customHeight="1">
      <c r="B1360" s="336">
        <v>207</v>
      </c>
      <c r="C1360" s="315" t="s">
        <v>5122</v>
      </c>
      <c r="D1360" s="361">
        <v>2019</v>
      </c>
      <c r="E1360" s="898" t="s">
        <v>32</v>
      </c>
      <c r="F1360" s="316">
        <v>315.56</v>
      </c>
    </row>
    <row r="1361" spans="2:6" s="86" customFormat="1" ht="15.95" customHeight="1">
      <c r="B1361" s="336">
        <v>208</v>
      </c>
      <c r="C1361" s="315" t="s">
        <v>5122</v>
      </c>
      <c r="D1361" s="361">
        <v>2019</v>
      </c>
      <c r="E1361" s="898" t="s">
        <v>32</v>
      </c>
      <c r="F1361" s="316">
        <v>315.56</v>
      </c>
    </row>
    <row r="1362" spans="2:6" s="86" customFormat="1" ht="15.95" customHeight="1">
      <c r="B1362" s="336">
        <v>209</v>
      </c>
      <c r="C1362" s="315" t="s">
        <v>5122</v>
      </c>
      <c r="D1362" s="361">
        <v>2019</v>
      </c>
      <c r="E1362" s="898" t="s">
        <v>32</v>
      </c>
      <c r="F1362" s="316">
        <v>318.55</v>
      </c>
    </row>
    <row r="1363" spans="2:6" s="86" customFormat="1" ht="15.95" customHeight="1">
      <c r="B1363" s="336">
        <v>210</v>
      </c>
      <c r="C1363" s="315" t="s">
        <v>5122</v>
      </c>
      <c r="D1363" s="361">
        <v>2019</v>
      </c>
      <c r="E1363" s="898" t="s">
        <v>32</v>
      </c>
      <c r="F1363" s="316">
        <v>318.55</v>
      </c>
    </row>
    <row r="1364" spans="2:6" s="86" customFormat="1" ht="15.95" customHeight="1">
      <c r="B1364" s="336">
        <v>211</v>
      </c>
      <c r="C1364" s="315" t="s">
        <v>5122</v>
      </c>
      <c r="D1364" s="361">
        <v>2019</v>
      </c>
      <c r="E1364" s="898" t="s">
        <v>32</v>
      </c>
      <c r="F1364" s="316">
        <v>318.55</v>
      </c>
    </row>
    <row r="1365" spans="2:6" s="86" customFormat="1" ht="15.95" customHeight="1">
      <c r="B1365" s="336">
        <v>212</v>
      </c>
      <c r="C1365" s="315" t="s">
        <v>5138</v>
      </c>
      <c r="D1365" s="361">
        <v>2019</v>
      </c>
      <c r="E1365" s="898" t="s">
        <v>32</v>
      </c>
      <c r="F1365" s="316">
        <v>285</v>
      </c>
    </row>
    <row r="1366" spans="2:6" s="86" customFormat="1" ht="15.95" customHeight="1">
      <c r="B1366" s="336">
        <v>213</v>
      </c>
      <c r="C1366" s="315" t="s">
        <v>5138</v>
      </c>
      <c r="D1366" s="361">
        <v>2019</v>
      </c>
      <c r="E1366" s="898" t="s">
        <v>32</v>
      </c>
      <c r="F1366" s="316">
        <v>285</v>
      </c>
    </row>
    <row r="1367" spans="2:6" s="86" customFormat="1" ht="15.95" customHeight="1">
      <c r="B1367" s="336">
        <v>214</v>
      </c>
      <c r="C1367" s="315" t="s">
        <v>5138</v>
      </c>
      <c r="D1367" s="361">
        <v>2019</v>
      </c>
      <c r="E1367" s="898" t="s">
        <v>32</v>
      </c>
      <c r="F1367" s="316">
        <v>285</v>
      </c>
    </row>
    <row r="1368" spans="2:6" s="86" customFormat="1" ht="15.95" customHeight="1">
      <c r="B1368" s="336">
        <v>215</v>
      </c>
      <c r="C1368" s="315" t="s">
        <v>5138</v>
      </c>
      <c r="D1368" s="361">
        <v>2019</v>
      </c>
      <c r="E1368" s="898" t="s">
        <v>32</v>
      </c>
      <c r="F1368" s="316">
        <v>285</v>
      </c>
    </row>
    <row r="1369" spans="2:6" s="86" customFormat="1" ht="15.95" customHeight="1">
      <c r="B1369" s="336">
        <v>216</v>
      </c>
      <c r="C1369" s="315" t="s">
        <v>5138</v>
      </c>
      <c r="D1369" s="361">
        <v>2019</v>
      </c>
      <c r="E1369" s="898" t="s">
        <v>32</v>
      </c>
      <c r="F1369" s="316">
        <v>285</v>
      </c>
    </row>
    <row r="1370" spans="2:6" s="86" customFormat="1" ht="15.95" customHeight="1">
      <c r="B1370" s="336">
        <v>217</v>
      </c>
      <c r="C1370" s="315" t="s">
        <v>5138</v>
      </c>
      <c r="D1370" s="361">
        <v>2019</v>
      </c>
      <c r="E1370" s="898" t="s">
        <v>32</v>
      </c>
      <c r="F1370" s="316">
        <v>285</v>
      </c>
    </row>
    <row r="1371" spans="2:6" s="86" customFormat="1" ht="15.95" customHeight="1">
      <c r="B1371" s="336">
        <v>218</v>
      </c>
      <c r="C1371" s="315" t="s">
        <v>5138</v>
      </c>
      <c r="D1371" s="361">
        <v>2019</v>
      </c>
      <c r="E1371" s="898" t="s">
        <v>32</v>
      </c>
      <c r="F1371" s="316">
        <v>285</v>
      </c>
    </row>
    <row r="1372" spans="2:6" s="86" customFormat="1" ht="15.95" customHeight="1">
      <c r="B1372" s="336">
        <v>219</v>
      </c>
      <c r="C1372" s="315" t="s">
        <v>5138</v>
      </c>
      <c r="D1372" s="361">
        <v>2019</v>
      </c>
      <c r="E1372" s="898" t="s">
        <v>32</v>
      </c>
      <c r="F1372" s="316">
        <v>285</v>
      </c>
    </row>
    <row r="1373" spans="2:6" s="86" customFormat="1" ht="15.95" customHeight="1">
      <c r="B1373" s="336">
        <v>220</v>
      </c>
      <c r="C1373" s="315" t="s">
        <v>5138</v>
      </c>
      <c r="D1373" s="361">
        <v>2019</v>
      </c>
      <c r="E1373" s="898" t="s">
        <v>32</v>
      </c>
      <c r="F1373" s="316">
        <v>285</v>
      </c>
    </row>
    <row r="1374" spans="2:6" s="86" customFormat="1" ht="15.95" customHeight="1">
      <c r="B1374" s="336">
        <v>221</v>
      </c>
      <c r="C1374" s="315" t="s">
        <v>5138</v>
      </c>
      <c r="D1374" s="361">
        <v>2019</v>
      </c>
      <c r="E1374" s="898" t="s">
        <v>32</v>
      </c>
      <c r="F1374" s="316">
        <v>285</v>
      </c>
    </row>
    <row r="1375" spans="2:6" s="86" customFormat="1" ht="15.95" customHeight="1">
      <c r="B1375" s="336">
        <v>222</v>
      </c>
      <c r="C1375" s="315" t="s">
        <v>5123</v>
      </c>
      <c r="D1375" s="361">
        <v>2019</v>
      </c>
      <c r="E1375" s="898" t="s">
        <v>32</v>
      </c>
      <c r="F1375" s="316">
        <v>340</v>
      </c>
    </row>
    <row r="1376" spans="2:6" s="86" customFormat="1" ht="15.95" customHeight="1">
      <c r="B1376" s="336">
        <v>223</v>
      </c>
      <c r="C1376" s="315" t="s">
        <v>5123</v>
      </c>
      <c r="D1376" s="361">
        <v>2019</v>
      </c>
      <c r="E1376" s="898" t="s">
        <v>32</v>
      </c>
      <c r="F1376" s="316">
        <v>340</v>
      </c>
    </row>
    <row r="1377" spans="2:6" s="86" customFormat="1" ht="15.95" customHeight="1">
      <c r="B1377" s="336">
        <v>224</v>
      </c>
      <c r="C1377" s="315" t="s">
        <v>5123</v>
      </c>
      <c r="D1377" s="361">
        <v>2019</v>
      </c>
      <c r="E1377" s="898" t="s">
        <v>32</v>
      </c>
      <c r="F1377" s="316">
        <v>340</v>
      </c>
    </row>
    <row r="1378" spans="2:6" s="86" customFormat="1" ht="15.95" customHeight="1">
      <c r="B1378" s="336">
        <v>225</v>
      </c>
      <c r="C1378" s="315" t="s">
        <v>5124</v>
      </c>
      <c r="D1378" s="361">
        <v>2019</v>
      </c>
      <c r="E1378" s="898" t="s">
        <v>32</v>
      </c>
      <c r="F1378" s="316">
        <v>141.69</v>
      </c>
    </row>
    <row r="1379" spans="2:6" s="86" customFormat="1" ht="15.95" customHeight="1">
      <c r="B1379" s="336">
        <v>226</v>
      </c>
      <c r="C1379" s="315" t="s">
        <v>5124</v>
      </c>
      <c r="D1379" s="361">
        <v>2019</v>
      </c>
      <c r="E1379" s="898" t="s">
        <v>32</v>
      </c>
      <c r="F1379" s="316">
        <v>141.69999999999999</v>
      </c>
    </row>
    <row r="1380" spans="2:6" s="86" customFormat="1" ht="15.95" customHeight="1">
      <c r="B1380" s="336">
        <v>227</v>
      </c>
      <c r="C1380" s="315" t="s">
        <v>5139</v>
      </c>
      <c r="D1380" s="361">
        <v>2019</v>
      </c>
      <c r="E1380" s="898" t="s">
        <v>32</v>
      </c>
      <c r="F1380" s="316">
        <v>2900</v>
      </c>
    </row>
    <row r="1381" spans="2:6" s="86" customFormat="1" ht="15.95" customHeight="1">
      <c r="B1381" s="336">
        <v>228</v>
      </c>
      <c r="C1381" s="315" t="s">
        <v>5125</v>
      </c>
      <c r="D1381" s="361">
        <v>2020</v>
      </c>
      <c r="E1381" s="898" t="s">
        <v>32</v>
      </c>
      <c r="F1381" s="316">
        <v>200</v>
      </c>
    </row>
    <row r="1382" spans="2:6" s="86" customFormat="1" ht="15.95" customHeight="1">
      <c r="B1382" s="336">
        <v>229</v>
      </c>
      <c r="C1382" s="315" t="s">
        <v>5126</v>
      </c>
      <c r="D1382" s="361">
        <v>2020</v>
      </c>
      <c r="E1382" s="898" t="s">
        <v>32</v>
      </c>
      <c r="F1382" s="316">
        <v>3108.5</v>
      </c>
    </row>
    <row r="1383" spans="2:6" s="86" customFormat="1" ht="15.95" customHeight="1">
      <c r="B1383" s="336">
        <v>230</v>
      </c>
      <c r="C1383" s="315" t="s">
        <v>5127</v>
      </c>
      <c r="D1383" s="361">
        <v>2020</v>
      </c>
      <c r="E1383" s="898" t="s">
        <v>32</v>
      </c>
      <c r="F1383" s="316">
        <v>449</v>
      </c>
    </row>
    <row r="1384" spans="2:6" s="86" customFormat="1" ht="15.95" customHeight="1">
      <c r="B1384" s="336">
        <v>231</v>
      </c>
      <c r="C1384" s="315" t="s">
        <v>5128</v>
      </c>
      <c r="D1384" s="361">
        <v>2020</v>
      </c>
      <c r="E1384" s="898" t="s">
        <v>32</v>
      </c>
      <c r="F1384" s="316">
        <v>2199</v>
      </c>
    </row>
    <row r="1385" spans="2:6" s="86" customFormat="1" ht="15.95" customHeight="1">
      <c r="B1385" s="336">
        <v>232</v>
      </c>
      <c r="C1385" s="315" t="s">
        <v>5129</v>
      </c>
      <c r="D1385" s="361">
        <v>2020</v>
      </c>
      <c r="E1385" s="898" t="s">
        <v>32</v>
      </c>
      <c r="F1385" s="316">
        <v>795</v>
      </c>
    </row>
    <row r="1386" spans="2:6" s="86" customFormat="1" ht="15.95" customHeight="1">
      <c r="B1386" s="336">
        <v>233</v>
      </c>
      <c r="C1386" s="315" t="s">
        <v>5129</v>
      </c>
      <c r="D1386" s="361">
        <v>2020</v>
      </c>
      <c r="E1386" s="898" t="s">
        <v>32</v>
      </c>
      <c r="F1386" s="316">
        <v>795</v>
      </c>
    </row>
    <row r="1387" spans="2:6" s="86" customFormat="1" ht="15.95" customHeight="1">
      <c r="B1387" s="336">
        <v>234</v>
      </c>
      <c r="C1387" s="315" t="s">
        <v>5129</v>
      </c>
      <c r="D1387" s="361">
        <v>2020</v>
      </c>
      <c r="E1387" s="898" t="s">
        <v>32</v>
      </c>
      <c r="F1387" s="316">
        <v>795</v>
      </c>
    </row>
    <row r="1388" spans="2:6" s="86" customFormat="1" ht="15.95" customHeight="1">
      <c r="B1388" s="336">
        <v>235</v>
      </c>
      <c r="C1388" s="315" t="s">
        <v>5129</v>
      </c>
      <c r="D1388" s="361">
        <v>2020</v>
      </c>
      <c r="E1388" s="898" t="s">
        <v>32</v>
      </c>
      <c r="F1388" s="316">
        <v>795</v>
      </c>
    </row>
    <row r="1389" spans="2:6" s="86" customFormat="1" ht="15.95" customHeight="1">
      <c r="B1389" s="336">
        <v>236</v>
      </c>
      <c r="C1389" s="315" t="s">
        <v>5129</v>
      </c>
      <c r="D1389" s="361">
        <v>2020</v>
      </c>
      <c r="E1389" s="898" t="s">
        <v>32</v>
      </c>
      <c r="F1389" s="316">
        <v>795</v>
      </c>
    </row>
    <row r="1390" spans="2:6" s="86" customFormat="1" ht="15.95" customHeight="1">
      <c r="B1390" s="336">
        <v>237</v>
      </c>
      <c r="C1390" s="315" t="s">
        <v>5129</v>
      </c>
      <c r="D1390" s="361">
        <v>2020</v>
      </c>
      <c r="E1390" s="898" t="s">
        <v>32</v>
      </c>
      <c r="F1390" s="316">
        <v>795</v>
      </c>
    </row>
    <row r="1391" spans="2:6" s="86" customFormat="1" ht="15.95" customHeight="1">
      <c r="B1391" s="336">
        <v>238</v>
      </c>
      <c r="C1391" s="315" t="s">
        <v>5129</v>
      </c>
      <c r="D1391" s="361">
        <v>2020</v>
      </c>
      <c r="E1391" s="898" t="s">
        <v>32</v>
      </c>
      <c r="F1391" s="316">
        <v>795</v>
      </c>
    </row>
    <row r="1392" spans="2:6" s="86" customFormat="1" ht="15.95" customHeight="1">
      <c r="B1392" s="336">
        <v>239</v>
      </c>
      <c r="C1392" s="315" t="s">
        <v>5130</v>
      </c>
      <c r="D1392" s="361">
        <v>2020</v>
      </c>
      <c r="E1392" s="898" t="s">
        <v>32</v>
      </c>
      <c r="F1392" s="316">
        <v>744</v>
      </c>
    </row>
    <row r="1393" spans="2:6" s="86" customFormat="1" ht="15.95" customHeight="1">
      <c r="B1393" s="336">
        <v>240</v>
      </c>
      <c r="C1393" s="315" t="s">
        <v>5131</v>
      </c>
      <c r="D1393" s="361">
        <v>2020</v>
      </c>
      <c r="E1393" s="898" t="s">
        <v>32</v>
      </c>
      <c r="F1393" s="316">
        <v>2400</v>
      </c>
    </row>
    <row r="1394" spans="2:6" s="86" customFormat="1" ht="15.95" customHeight="1">
      <c r="B1394" s="336">
        <v>241</v>
      </c>
      <c r="C1394" s="315" t="s">
        <v>5132</v>
      </c>
      <c r="D1394" s="361">
        <v>2021</v>
      </c>
      <c r="E1394" s="898" t="s">
        <v>32</v>
      </c>
      <c r="F1394" s="316">
        <v>2999</v>
      </c>
    </row>
    <row r="1395" spans="2:6" s="86" customFormat="1" ht="15.95" customHeight="1">
      <c r="B1395" s="336">
        <v>242</v>
      </c>
      <c r="C1395" s="315" t="s">
        <v>5133</v>
      </c>
      <c r="D1395" s="361">
        <v>2021</v>
      </c>
      <c r="E1395" s="898" t="s">
        <v>32</v>
      </c>
      <c r="F1395" s="316">
        <v>509</v>
      </c>
    </row>
    <row r="1396" spans="2:6" s="86" customFormat="1" ht="15.95" customHeight="1">
      <c r="B1396" s="336">
        <v>243</v>
      </c>
      <c r="C1396" s="315" t="s">
        <v>5134</v>
      </c>
      <c r="D1396" s="361">
        <v>2021</v>
      </c>
      <c r="E1396" s="898" t="s">
        <v>32</v>
      </c>
      <c r="F1396" s="316">
        <v>5535</v>
      </c>
    </row>
    <row r="1397" spans="2:6" s="86" customFormat="1" ht="15.95" customHeight="1">
      <c r="B1397" s="336">
        <v>244</v>
      </c>
      <c r="C1397" s="899" t="s">
        <v>728</v>
      </c>
      <c r="D1397" s="361">
        <v>2014</v>
      </c>
      <c r="E1397" s="898" t="s">
        <v>33</v>
      </c>
      <c r="F1397" s="900">
        <v>1180</v>
      </c>
    </row>
    <row r="1398" spans="2:6" s="86" customFormat="1" ht="15.95" customHeight="1">
      <c r="B1398" s="336">
        <v>245</v>
      </c>
      <c r="C1398" s="899" t="s">
        <v>728</v>
      </c>
      <c r="D1398" s="361">
        <v>2014</v>
      </c>
      <c r="E1398" s="898" t="s">
        <v>33</v>
      </c>
      <c r="F1398" s="900">
        <v>1180</v>
      </c>
    </row>
    <row r="1399" spans="2:6" s="86" customFormat="1" ht="15.95" customHeight="1">
      <c r="B1399" s="336">
        <v>246</v>
      </c>
      <c r="C1399" s="899" t="s">
        <v>728</v>
      </c>
      <c r="D1399" s="361">
        <v>2014</v>
      </c>
      <c r="E1399" s="898" t="s">
        <v>33</v>
      </c>
      <c r="F1399" s="900">
        <v>1180</v>
      </c>
    </row>
    <row r="1400" spans="2:6" s="86" customFormat="1" ht="15.95" customHeight="1">
      <c r="B1400" s="336">
        <v>247</v>
      </c>
      <c r="C1400" s="899" t="s">
        <v>728</v>
      </c>
      <c r="D1400" s="361">
        <v>2014</v>
      </c>
      <c r="E1400" s="898" t="s">
        <v>33</v>
      </c>
      <c r="F1400" s="900">
        <v>1180</v>
      </c>
    </row>
    <row r="1401" spans="2:6" s="86" customFormat="1" ht="15.95" customHeight="1">
      <c r="B1401" s="336">
        <v>248</v>
      </c>
      <c r="C1401" s="899" t="s">
        <v>728</v>
      </c>
      <c r="D1401" s="361">
        <v>2014</v>
      </c>
      <c r="E1401" s="898" t="s">
        <v>33</v>
      </c>
      <c r="F1401" s="900">
        <v>1180</v>
      </c>
    </row>
    <row r="1402" spans="2:6" s="86" customFormat="1" ht="15.95" customHeight="1">
      <c r="B1402" s="336">
        <v>249</v>
      </c>
      <c r="C1402" s="899" t="s">
        <v>728</v>
      </c>
      <c r="D1402" s="361">
        <v>2014</v>
      </c>
      <c r="E1402" s="898" t="s">
        <v>33</v>
      </c>
      <c r="F1402" s="900">
        <v>1180</v>
      </c>
    </row>
    <row r="1403" spans="2:6" s="86" customFormat="1" ht="15.95" customHeight="1">
      <c r="B1403" s="336">
        <v>250</v>
      </c>
      <c r="C1403" s="899" t="s">
        <v>728</v>
      </c>
      <c r="D1403" s="361">
        <v>2014</v>
      </c>
      <c r="E1403" s="898" t="s">
        <v>33</v>
      </c>
      <c r="F1403" s="900">
        <v>1180</v>
      </c>
    </row>
    <row r="1404" spans="2:6" s="86" customFormat="1" ht="15.95" customHeight="1">
      <c r="B1404" s="336">
        <v>251</v>
      </c>
      <c r="C1404" s="899" t="s">
        <v>728</v>
      </c>
      <c r="D1404" s="361">
        <v>2014</v>
      </c>
      <c r="E1404" s="898" t="s">
        <v>33</v>
      </c>
      <c r="F1404" s="900">
        <v>1180</v>
      </c>
    </row>
    <row r="1405" spans="2:6" s="86" customFormat="1" ht="15.95" customHeight="1">
      <c r="B1405" s="336">
        <v>252</v>
      </c>
      <c r="C1405" s="899" t="s">
        <v>728</v>
      </c>
      <c r="D1405" s="361">
        <v>2014</v>
      </c>
      <c r="E1405" s="898" t="s">
        <v>33</v>
      </c>
      <c r="F1405" s="900">
        <v>1180</v>
      </c>
    </row>
    <row r="1406" spans="2:6" s="86" customFormat="1" ht="15.95" customHeight="1">
      <c r="B1406" s="336">
        <v>253</v>
      </c>
      <c r="C1406" s="899" t="s">
        <v>1979</v>
      </c>
      <c r="D1406" s="361">
        <v>2015</v>
      </c>
      <c r="E1406" s="898" t="s">
        <v>33</v>
      </c>
      <c r="F1406" s="900">
        <v>1249</v>
      </c>
    </row>
    <row r="1407" spans="2:6" s="86" customFormat="1" ht="15.95" customHeight="1">
      <c r="B1407" s="336">
        <v>254</v>
      </c>
      <c r="C1407" s="899" t="s">
        <v>1980</v>
      </c>
      <c r="D1407" s="361">
        <v>2015</v>
      </c>
      <c r="E1407" s="898" t="s">
        <v>33</v>
      </c>
      <c r="F1407" s="900">
        <v>1249</v>
      </c>
    </row>
    <row r="1408" spans="2:6" s="86" customFormat="1" ht="15.95" customHeight="1">
      <c r="B1408" s="336">
        <v>255</v>
      </c>
      <c r="C1408" s="899" t="s">
        <v>1981</v>
      </c>
      <c r="D1408" s="361">
        <v>2015</v>
      </c>
      <c r="E1408" s="898" t="s">
        <v>33</v>
      </c>
      <c r="F1408" s="900">
        <v>1249</v>
      </c>
    </row>
    <row r="1409" spans="2:6" s="86" customFormat="1" ht="15.95" customHeight="1">
      <c r="B1409" s="336">
        <v>256</v>
      </c>
      <c r="C1409" s="899" t="s">
        <v>1982</v>
      </c>
      <c r="D1409" s="361">
        <v>2015</v>
      </c>
      <c r="E1409" s="898" t="s">
        <v>33</v>
      </c>
      <c r="F1409" s="900">
        <v>1249</v>
      </c>
    </row>
    <row r="1410" spans="2:6" s="86" customFormat="1" ht="15.95" customHeight="1">
      <c r="B1410" s="336">
        <v>257</v>
      </c>
      <c r="C1410" s="488" t="s">
        <v>1983</v>
      </c>
      <c r="D1410" s="531">
        <v>2015</v>
      </c>
      <c r="E1410" s="324" t="s">
        <v>33</v>
      </c>
      <c r="F1410" s="487">
        <v>1249</v>
      </c>
    </row>
    <row r="1411" spans="2:6" s="86" customFormat="1" ht="15.95" customHeight="1">
      <c r="B1411" s="336">
        <v>258</v>
      </c>
      <c r="C1411" s="488" t="s">
        <v>1984</v>
      </c>
      <c r="D1411" s="531">
        <v>2015</v>
      </c>
      <c r="E1411" s="324" t="s">
        <v>33</v>
      </c>
      <c r="F1411" s="487">
        <v>1249</v>
      </c>
    </row>
    <row r="1412" spans="2:6" s="86" customFormat="1" ht="15.95" customHeight="1">
      <c r="B1412" s="336">
        <v>259</v>
      </c>
      <c r="C1412" s="488" t="s">
        <v>1985</v>
      </c>
      <c r="D1412" s="531">
        <v>2015</v>
      </c>
      <c r="E1412" s="324" t="s">
        <v>33</v>
      </c>
      <c r="F1412" s="487">
        <v>1249</v>
      </c>
    </row>
    <row r="1413" spans="2:6" s="86" customFormat="1" ht="15.95" customHeight="1">
      <c r="B1413" s="336">
        <v>260</v>
      </c>
      <c r="C1413" s="385" t="s">
        <v>2335</v>
      </c>
      <c r="D1413" s="482">
        <v>2016</v>
      </c>
      <c r="E1413" s="324" t="s">
        <v>33</v>
      </c>
      <c r="F1413" s="697">
        <v>1149</v>
      </c>
    </row>
    <row r="1414" spans="2:6" s="86" customFormat="1" ht="15.95" customHeight="1">
      <c r="B1414" s="336">
        <v>261</v>
      </c>
      <c r="C1414" s="315" t="s">
        <v>3011</v>
      </c>
      <c r="D1414" s="482">
        <v>2017</v>
      </c>
      <c r="E1414" s="324" t="s">
        <v>33</v>
      </c>
      <c r="F1414" s="697">
        <v>1899</v>
      </c>
    </row>
    <row r="1415" spans="2:6" s="86" customFormat="1" ht="15.95" customHeight="1">
      <c r="B1415" s="336">
        <v>262</v>
      </c>
      <c r="C1415" s="385" t="s">
        <v>3012</v>
      </c>
      <c r="D1415" s="482">
        <v>2017</v>
      </c>
      <c r="E1415" s="324" t="s">
        <v>33</v>
      </c>
      <c r="F1415" s="697">
        <v>898.42</v>
      </c>
    </row>
    <row r="1416" spans="2:6" s="86" customFormat="1" ht="15.95" customHeight="1">
      <c r="B1416" s="336">
        <v>263</v>
      </c>
      <c r="C1416" s="385" t="s">
        <v>3012</v>
      </c>
      <c r="D1416" s="482">
        <v>2017</v>
      </c>
      <c r="E1416" s="324" t="s">
        <v>33</v>
      </c>
      <c r="F1416" s="697">
        <v>899.78</v>
      </c>
    </row>
    <row r="1417" spans="2:6" s="86" customFormat="1" ht="15.95" customHeight="1">
      <c r="B1417" s="336">
        <v>264</v>
      </c>
      <c r="C1417" s="385" t="s">
        <v>3633</v>
      </c>
      <c r="D1417" s="482">
        <v>2018</v>
      </c>
      <c r="E1417" s="324" t="s">
        <v>33</v>
      </c>
      <c r="F1417" s="697">
        <v>2553</v>
      </c>
    </row>
    <row r="1418" spans="2:6" s="86" customFormat="1" ht="15.95" customHeight="1">
      <c r="B1418" s="336">
        <v>265</v>
      </c>
      <c r="C1418" s="385" t="s">
        <v>3632</v>
      </c>
      <c r="D1418" s="482">
        <v>2018</v>
      </c>
      <c r="E1418" s="324" t="s">
        <v>33</v>
      </c>
      <c r="F1418" s="697">
        <v>500</v>
      </c>
    </row>
    <row r="1419" spans="2:6" s="86" customFormat="1" ht="15.95" customHeight="1">
      <c r="B1419" s="336">
        <v>266</v>
      </c>
      <c r="C1419" s="385" t="s">
        <v>3631</v>
      </c>
      <c r="D1419" s="482">
        <v>2018</v>
      </c>
      <c r="E1419" s="324" t="s">
        <v>33</v>
      </c>
      <c r="F1419" s="697">
        <v>2199</v>
      </c>
    </row>
    <row r="1420" spans="2:6" s="86" customFormat="1" ht="15.95" customHeight="1">
      <c r="B1420" s="336">
        <v>267</v>
      </c>
      <c r="C1420" s="385" t="s">
        <v>3630</v>
      </c>
      <c r="D1420" s="482">
        <v>2018</v>
      </c>
      <c r="E1420" s="324" t="s">
        <v>33</v>
      </c>
      <c r="F1420" s="697">
        <v>3558.8</v>
      </c>
    </row>
    <row r="1421" spans="2:6" s="86" customFormat="1" ht="15.95" customHeight="1">
      <c r="B1421" s="336">
        <v>268</v>
      </c>
      <c r="C1421" s="385" t="s">
        <v>3629</v>
      </c>
      <c r="D1421" s="482">
        <v>2018</v>
      </c>
      <c r="E1421" s="324" t="s">
        <v>33</v>
      </c>
      <c r="F1421" s="697">
        <v>1088</v>
      </c>
    </row>
    <row r="1422" spans="2:6" s="86" customFormat="1" ht="15.95" customHeight="1">
      <c r="B1422" s="336">
        <v>269</v>
      </c>
      <c r="C1422" s="385" t="s">
        <v>5135</v>
      </c>
      <c r="D1422" s="482">
        <v>2019</v>
      </c>
      <c r="E1422" s="324" t="s">
        <v>33</v>
      </c>
      <c r="F1422" s="697">
        <v>369</v>
      </c>
    </row>
    <row r="1423" spans="2:6" s="86" customFormat="1" ht="15.95" customHeight="1">
      <c r="B1423" s="336">
        <v>270</v>
      </c>
      <c r="C1423" s="385" t="s">
        <v>5045</v>
      </c>
      <c r="D1423" s="482">
        <v>2020</v>
      </c>
      <c r="E1423" s="324" t="s">
        <v>33</v>
      </c>
      <c r="F1423" s="697">
        <v>2500</v>
      </c>
    </row>
    <row r="1424" spans="2:6" s="86" customFormat="1" ht="15.95" customHeight="1">
      <c r="B1424" s="336">
        <v>271</v>
      </c>
      <c r="C1424" s="385" t="s">
        <v>5045</v>
      </c>
      <c r="D1424" s="482">
        <v>2020</v>
      </c>
      <c r="E1424" s="324" t="s">
        <v>33</v>
      </c>
      <c r="F1424" s="697">
        <v>2500</v>
      </c>
    </row>
    <row r="1425" spans="2:6" s="86" customFormat="1" ht="15.95" customHeight="1">
      <c r="B1425" s="336">
        <v>272</v>
      </c>
      <c r="C1425" s="385" t="s">
        <v>5045</v>
      </c>
      <c r="D1425" s="482">
        <v>2020</v>
      </c>
      <c r="E1425" s="324" t="s">
        <v>33</v>
      </c>
      <c r="F1425" s="697">
        <v>2500</v>
      </c>
    </row>
    <row r="1426" spans="2:6" s="86" customFormat="1" ht="15.95" customHeight="1">
      <c r="B1426" s="336">
        <v>273</v>
      </c>
      <c r="C1426" s="385" t="s">
        <v>5045</v>
      </c>
      <c r="D1426" s="482">
        <v>2020</v>
      </c>
      <c r="E1426" s="324" t="s">
        <v>33</v>
      </c>
      <c r="F1426" s="697">
        <v>2500</v>
      </c>
    </row>
    <row r="1427" spans="2:6" s="86" customFormat="1" ht="15.95" customHeight="1">
      <c r="B1427" s="336">
        <v>274</v>
      </c>
      <c r="C1427" s="385" t="s">
        <v>5045</v>
      </c>
      <c r="D1427" s="482">
        <v>2020</v>
      </c>
      <c r="E1427" s="324" t="s">
        <v>33</v>
      </c>
      <c r="F1427" s="697">
        <v>2500</v>
      </c>
    </row>
    <row r="1428" spans="2:6" s="86" customFormat="1" ht="15.95" customHeight="1">
      <c r="B1428" s="336">
        <v>275</v>
      </c>
      <c r="C1428" s="385" t="s">
        <v>4948</v>
      </c>
      <c r="D1428" s="482">
        <v>2020</v>
      </c>
      <c r="E1428" s="324" t="s">
        <v>33</v>
      </c>
      <c r="F1428" s="697">
        <v>2799</v>
      </c>
    </row>
    <row r="1429" spans="2:6" s="86" customFormat="1" ht="15.95" customHeight="1">
      <c r="B1429" s="336">
        <v>276</v>
      </c>
      <c r="C1429" s="385" t="s">
        <v>5136</v>
      </c>
      <c r="D1429" s="482">
        <v>2020</v>
      </c>
      <c r="E1429" s="324" t="s">
        <v>33</v>
      </c>
      <c r="F1429" s="697">
        <v>2800</v>
      </c>
    </row>
    <row r="1430" spans="2:6" s="86" customFormat="1" ht="15.95" customHeight="1">
      <c r="B1430" s="336">
        <v>277</v>
      </c>
      <c r="C1430" s="385" t="s">
        <v>5136</v>
      </c>
      <c r="D1430" s="482">
        <v>2020</v>
      </c>
      <c r="E1430" s="324" t="s">
        <v>33</v>
      </c>
      <c r="F1430" s="697">
        <v>2800</v>
      </c>
    </row>
    <row r="1431" spans="2:6" s="86" customFormat="1" ht="15.95" customHeight="1">
      <c r="B1431" s="336">
        <v>278</v>
      </c>
      <c r="C1431" s="385" t="s">
        <v>5136</v>
      </c>
      <c r="D1431" s="482">
        <v>2020</v>
      </c>
      <c r="E1431" s="324" t="s">
        <v>33</v>
      </c>
      <c r="F1431" s="697">
        <v>2800</v>
      </c>
    </row>
    <row r="1432" spans="2:6" s="86" customFormat="1" ht="15.95" customHeight="1">
      <c r="B1432" s="336">
        <v>279</v>
      </c>
      <c r="C1432" s="385" t="s">
        <v>5136</v>
      </c>
      <c r="D1432" s="482">
        <v>2020</v>
      </c>
      <c r="E1432" s="324" t="s">
        <v>33</v>
      </c>
      <c r="F1432" s="697">
        <v>2800</v>
      </c>
    </row>
    <row r="1433" spans="2:6" s="86" customFormat="1" ht="15.95" customHeight="1">
      <c r="B1433" s="336">
        <v>280</v>
      </c>
      <c r="C1433" s="385" t="s">
        <v>5136</v>
      </c>
      <c r="D1433" s="482">
        <v>2020</v>
      </c>
      <c r="E1433" s="324" t="s">
        <v>33</v>
      </c>
      <c r="F1433" s="697">
        <v>2800</v>
      </c>
    </row>
    <row r="1434" spans="2:6" s="86" customFormat="1" ht="15.95" customHeight="1">
      <c r="B1434" s="336">
        <v>281</v>
      </c>
      <c r="C1434" s="385" t="s">
        <v>5136</v>
      </c>
      <c r="D1434" s="482">
        <v>2020</v>
      </c>
      <c r="E1434" s="324" t="s">
        <v>33</v>
      </c>
      <c r="F1434" s="697">
        <v>2800</v>
      </c>
    </row>
    <row r="1435" spans="2:6" s="86" customFormat="1" ht="15.95" customHeight="1">
      <c r="B1435" s="336">
        <v>282</v>
      </c>
      <c r="C1435" s="385" t="s">
        <v>5137</v>
      </c>
      <c r="D1435" s="482">
        <v>2020</v>
      </c>
      <c r="E1435" s="324" t="s">
        <v>33</v>
      </c>
      <c r="F1435" s="697">
        <v>5315.6</v>
      </c>
    </row>
    <row r="1436" spans="2:6" s="86" customFormat="1" ht="15.95" customHeight="1">
      <c r="B1436" s="336">
        <v>268</v>
      </c>
      <c r="C1436" s="509" t="s">
        <v>717</v>
      </c>
      <c r="D1436" s="901">
        <v>2012</v>
      </c>
      <c r="E1436" s="324" t="s">
        <v>32</v>
      </c>
      <c r="F1436" s="697">
        <v>880</v>
      </c>
    </row>
    <row r="1437" spans="2:6" s="86" customFormat="1" ht="15.95" customHeight="1">
      <c r="B1437" s="336">
        <v>269</v>
      </c>
      <c r="C1437" s="509" t="s">
        <v>1958</v>
      </c>
      <c r="D1437" s="901">
        <v>2012</v>
      </c>
      <c r="E1437" s="324" t="s">
        <v>32</v>
      </c>
      <c r="F1437" s="697">
        <v>1830</v>
      </c>
    </row>
    <row r="1438" spans="2:6" s="86" customFormat="1" ht="15.95" customHeight="1">
      <c r="B1438" s="336">
        <v>270</v>
      </c>
      <c r="C1438" s="509" t="s">
        <v>1959</v>
      </c>
      <c r="D1438" s="901">
        <v>2012</v>
      </c>
      <c r="E1438" s="324" t="s">
        <v>32</v>
      </c>
      <c r="F1438" s="697">
        <v>1830</v>
      </c>
    </row>
    <row r="1439" spans="2:6" s="86" customFormat="1" ht="15.95" customHeight="1">
      <c r="B1439" s="336">
        <v>271</v>
      </c>
      <c r="C1439" s="385" t="s">
        <v>718</v>
      </c>
      <c r="D1439" s="531">
        <v>2012</v>
      </c>
      <c r="E1439" s="324" t="s">
        <v>32</v>
      </c>
      <c r="F1439" s="697">
        <v>670</v>
      </c>
    </row>
    <row r="1440" spans="2:6" s="86" customFormat="1" ht="15.95" customHeight="1">
      <c r="B1440" s="336">
        <v>272</v>
      </c>
      <c r="C1440" s="385" t="s">
        <v>719</v>
      </c>
      <c r="D1440" s="531">
        <v>2012</v>
      </c>
      <c r="E1440" s="324" t="s">
        <v>32</v>
      </c>
      <c r="F1440" s="697">
        <v>1899</v>
      </c>
    </row>
    <row r="1441" spans="2:6" s="86" customFormat="1" ht="15.95" customHeight="1">
      <c r="B1441" s="336">
        <v>273</v>
      </c>
      <c r="C1441" s="385" t="s">
        <v>720</v>
      </c>
      <c r="D1441" s="531">
        <v>2012</v>
      </c>
      <c r="E1441" s="324" t="s">
        <v>32</v>
      </c>
      <c r="F1441" s="697">
        <v>720</v>
      </c>
    </row>
    <row r="1442" spans="2:6" s="86" customFormat="1" ht="15.95" customHeight="1">
      <c r="B1442" s="336">
        <v>274</v>
      </c>
      <c r="C1442" s="488" t="s">
        <v>726</v>
      </c>
      <c r="D1442" s="531">
        <v>2012</v>
      </c>
      <c r="E1442" s="324" t="s">
        <v>33</v>
      </c>
      <c r="F1442" s="487">
        <v>438</v>
      </c>
    </row>
    <row r="1443" spans="2:6" s="86" customFormat="1" ht="15.95" customHeight="1">
      <c r="B1443" s="336">
        <v>275</v>
      </c>
      <c r="C1443" s="488" t="s">
        <v>727</v>
      </c>
      <c r="D1443" s="531">
        <v>2012</v>
      </c>
      <c r="E1443" s="324" t="s">
        <v>33</v>
      </c>
      <c r="F1443" s="487">
        <v>2699</v>
      </c>
    </row>
    <row r="1444" spans="2:6" s="86" customFormat="1" ht="15.95" customHeight="1">
      <c r="B1444" s="1392" t="s">
        <v>931</v>
      </c>
      <c r="C1444" s="1393"/>
      <c r="D1444" s="1393"/>
      <c r="E1444" s="1394"/>
      <c r="F1444" s="547">
        <f>SUM(F1154:F1396,F1436:F1441)</f>
        <v>282581.61999999988</v>
      </c>
    </row>
    <row r="1445" spans="2:6" s="86" customFormat="1" ht="15.95" customHeight="1">
      <c r="B1445" s="1387" t="s">
        <v>932</v>
      </c>
      <c r="C1445" s="1387"/>
      <c r="D1445" s="1387"/>
      <c r="E1445" s="1387"/>
      <c r="F1445" s="547">
        <f>SUM(F1397:F1435,F1442:F1443)</f>
        <v>75028.600000000006</v>
      </c>
    </row>
    <row r="1446" spans="2:6" s="86" customFormat="1" ht="15.95" customHeight="1">
      <c r="B1446" s="1388" t="s">
        <v>3635</v>
      </c>
      <c r="C1446" s="1388"/>
      <c r="D1446" s="1388"/>
      <c r="E1446" s="1388"/>
      <c r="F1446" s="1388"/>
    </row>
    <row r="1447" spans="2:6" s="86" customFormat="1" ht="15.95" customHeight="1">
      <c r="B1447" s="336">
        <v>1</v>
      </c>
      <c r="C1447" s="385" t="s">
        <v>3048</v>
      </c>
      <c r="D1447" s="482">
        <v>2013</v>
      </c>
      <c r="E1447" s="324" t="s">
        <v>32</v>
      </c>
      <c r="F1447" s="1398">
        <v>193178.93</v>
      </c>
    </row>
    <row r="1448" spans="2:6" s="86" customFormat="1" ht="15.95" customHeight="1">
      <c r="B1448" s="336">
        <v>2</v>
      </c>
      <c r="C1448" s="385" t="s">
        <v>733</v>
      </c>
      <c r="D1448" s="482">
        <v>2014</v>
      </c>
      <c r="E1448" s="324" t="s">
        <v>32</v>
      </c>
      <c r="F1448" s="1398"/>
    </row>
    <row r="1449" spans="2:6" s="86" customFormat="1" ht="15.95" customHeight="1">
      <c r="B1449" s="336">
        <v>3</v>
      </c>
      <c r="C1449" s="385" t="s">
        <v>3049</v>
      </c>
      <c r="D1449" s="482">
        <v>2015</v>
      </c>
      <c r="E1449" s="324" t="s">
        <v>32</v>
      </c>
      <c r="F1449" s="1398"/>
    </row>
    <row r="1450" spans="2:6" s="86" customFormat="1" ht="15.95" customHeight="1">
      <c r="B1450" s="336">
        <v>4</v>
      </c>
      <c r="C1450" s="385" t="s">
        <v>733</v>
      </c>
      <c r="D1450" s="482">
        <v>2016</v>
      </c>
      <c r="E1450" s="324" t="s">
        <v>32</v>
      </c>
      <c r="F1450" s="1398"/>
    </row>
    <row r="1451" spans="2:6" s="86" customFormat="1" ht="15.95" customHeight="1">
      <c r="B1451" s="336">
        <v>5</v>
      </c>
      <c r="C1451" s="385" t="s">
        <v>3050</v>
      </c>
      <c r="D1451" s="482">
        <v>2017</v>
      </c>
      <c r="E1451" s="324" t="s">
        <v>32</v>
      </c>
      <c r="F1451" s="1398"/>
    </row>
    <row r="1452" spans="2:6" s="86" customFormat="1" ht="15.95" customHeight="1">
      <c r="B1452" s="336">
        <v>6</v>
      </c>
      <c r="C1452" s="385" t="s">
        <v>734</v>
      </c>
      <c r="D1452" s="482">
        <v>2013</v>
      </c>
      <c r="E1452" s="324" t="s">
        <v>32</v>
      </c>
      <c r="F1452" s="1398">
        <v>5614.17</v>
      </c>
    </row>
    <row r="1453" spans="2:6" s="86" customFormat="1" ht="15.95" customHeight="1">
      <c r="B1453" s="336">
        <v>7</v>
      </c>
      <c r="C1453" s="385" t="s">
        <v>3051</v>
      </c>
      <c r="D1453" s="482">
        <v>2015</v>
      </c>
      <c r="E1453" s="324" t="s">
        <v>32</v>
      </c>
      <c r="F1453" s="1398"/>
    </row>
    <row r="1454" spans="2:6" s="86" customFormat="1" ht="15.95" customHeight="1">
      <c r="B1454" s="336">
        <v>8</v>
      </c>
      <c r="C1454" s="385" t="s">
        <v>2337</v>
      </c>
      <c r="D1454" s="482">
        <v>2016</v>
      </c>
      <c r="E1454" s="324" t="s">
        <v>32</v>
      </c>
      <c r="F1454" s="1398"/>
    </row>
    <row r="1455" spans="2:6" s="86" customFormat="1" ht="15.95" customHeight="1">
      <c r="B1455" s="336">
        <v>9</v>
      </c>
      <c r="C1455" s="534" t="s">
        <v>3052</v>
      </c>
      <c r="D1455" s="482">
        <v>2017</v>
      </c>
      <c r="E1455" s="324" t="s">
        <v>32</v>
      </c>
      <c r="F1455" s="1398"/>
    </row>
    <row r="1456" spans="2:6" s="86" customFormat="1" ht="15.95" customHeight="1">
      <c r="B1456" s="336">
        <v>10</v>
      </c>
      <c r="C1456" s="476" t="s">
        <v>3053</v>
      </c>
      <c r="D1456" s="482">
        <v>2012</v>
      </c>
      <c r="E1456" s="324" t="s">
        <v>33</v>
      </c>
      <c r="F1456" s="1398">
        <v>2104.9899999999998</v>
      </c>
    </row>
    <row r="1457" spans="2:6" s="86" customFormat="1" ht="15.95" customHeight="1">
      <c r="B1457" s="336">
        <v>11</v>
      </c>
      <c r="C1457" s="476" t="s">
        <v>3054</v>
      </c>
      <c r="D1457" s="482">
        <v>2015</v>
      </c>
      <c r="E1457" s="324" t="s">
        <v>33</v>
      </c>
      <c r="F1457" s="1398"/>
    </row>
    <row r="1458" spans="2:6" s="86" customFormat="1" ht="15.95" customHeight="1">
      <c r="B1458" s="336">
        <v>12</v>
      </c>
      <c r="C1458" s="476" t="s">
        <v>3055</v>
      </c>
      <c r="D1458" s="482">
        <v>2016</v>
      </c>
      <c r="E1458" s="324" t="s">
        <v>33</v>
      </c>
      <c r="F1458" s="1398"/>
    </row>
    <row r="1459" spans="2:6" s="86" customFormat="1" ht="15.95" customHeight="1">
      <c r="B1459" s="336">
        <v>13</v>
      </c>
      <c r="C1459" s="476" t="s">
        <v>3056</v>
      </c>
      <c r="D1459" s="482">
        <v>2018</v>
      </c>
      <c r="E1459" s="324" t="s">
        <v>32</v>
      </c>
      <c r="F1459" s="697">
        <v>2455</v>
      </c>
    </row>
    <row r="1460" spans="2:6" s="86" customFormat="1" ht="15.95" customHeight="1">
      <c r="B1460" s="336">
        <v>14</v>
      </c>
      <c r="C1460" s="476" t="s">
        <v>736</v>
      </c>
      <c r="D1460" s="482">
        <v>2012</v>
      </c>
      <c r="E1460" s="324" t="s">
        <v>32</v>
      </c>
      <c r="F1460" s="1398">
        <v>17631.68</v>
      </c>
    </row>
    <row r="1461" spans="2:6" s="86" customFormat="1" ht="15.95" customHeight="1">
      <c r="B1461" s="336">
        <v>15</v>
      </c>
      <c r="C1461" s="476" t="s">
        <v>736</v>
      </c>
      <c r="D1461" s="482">
        <v>2017</v>
      </c>
      <c r="E1461" s="324" t="s">
        <v>32</v>
      </c>
      <c r="F1461" s="1398"/>
    </row>
    <row r="1462" spans="2:6" s="86" customFormat="1" ht="15.95" customHeight="1">
      <c r="B1462" s="336">
        <v>16</v>
      </c>
      <c r="C1462" s="476" t="s">
        <v>735</v>
      </c>
      <c r="D1462" s="482">
        <v>2013</v>
      </c>
      <c r="E1462" s="324" t="s">
        <v>32</v>
      </c>
      <c r="F1462" s="697">
        <v>15990</v>
      </c>
    </row>
    <row r="1463" spans="2:6" s="86" customFormat="1" ht="15.95" customHeight="1">
      <c r="B1463" s="336">
        <v>17</v>
      </c>
      <c r="C1463" s="476" t="s">
        <v>1938</v>
      </c>
      <c r="D1463" s="482">
        <v>2013</v>
      </c>
      <c r="E1463" s="324" t="s">
        <v>32</v>
      </c>
      <c r="F1463" s="697">
        <v>3972.9</v>
      </c>
    </row>
    <row r="1464" spans="2:6" s="86" customFormat="1" ht="15.95" customHeight="1">
      <c r="B1464" s="336">
        <v>18</v>
      </c>
      <c r="C1464" s="476" t="s">
        <v>3057</v>
      </c>
      <c r="D1464" s="482">
        <v>2015</v>
      </c>
      <c r="E1464" s="324" t="s">
        <v>32</v>
      </c>
      <c r="F1464" s="697">
        <v>2091</v>
      </c>
    </row>
    <row r="1465" spans="2:6" s="86" customFormat="1" ht="15.95" customHeight="1">
      <c r="B1465" s="336">
        <v>19</v>
      </c>
      <c r="C1465" s="476" t="s">
        <v>3057</v>
      </c>
      <c r="D1465" s="482">
        <v>2017</v>
      </c>
      <c r="E1465" s="324" t="s">
        <v>32</v>
      </c>
      <c r="F1465" s="697">
        <v>1599</v>
      </c>
    </row>
    <row r="1466" spans="2:6" s="86" customFormat="1" ht="15.95" customHeight="1">
      <c r="B1466" s="336">
        <v>20</v>
      </c>
      <c r="C1466" s="509" t="s">
        <v>1939</v>
      </c>
      <c r="D1466" s="482">
        <v>2014</v>
      </c>
      <c r="E1466" s="324" t="s">
        <v>33</v>
      </c>
      <c r="F1466" s="697">
        <v>4598.2700000000004</v>
      </c>
    </row>
    <row r="1467" spans="2:6" s="86" customFormat="1" ht="15.95" customHeight="1">
      <c r="B1467" s="336">
        <v>21</v>
      </c>
      <c r="C1467" s="385" t="s">
        <v>3058</v>
      </c>
      <c r="D1467" s="482">
        <v>2017</v>
      </c>
      <c r="E1467" s="324" t="s">
        <v>33</v>
      </c>
      <c r="F1467" s="697">
        <v>1999</v>
      </c>
    </row>
    <row r="1468" spans="2:6" s="86" customFormat="1" ht="15.95" customHeight="1">
      <c r="B1468" s="336">
        <v>22</v>
      </c>
      <c r="C1468" s="385" t="s">
        <v>3059</v>
      </c>
      <c r="D1468" s="482">
        <v>2017</v>
      </c>
      <c r="E1468" s="324" t="s">
        <v>33</v>
      </c>
      <c r="F1468" s="697">
        <v>2199</v>
      </c>
    </row>
    <row r="1469" spans="2:6" s="86" customFormat="1" ht="15.95" customHeight="1">
      <c r="B1469" s="336">
        <v>23</v>
      </c>
      <c r="C1469" s="385" t="s">
        <v>3060</v>
      </c>
      <c r="D1469" s="482">
        <v>2018</v>
      </c>
      <c r="E1469" s="324" t="s">
        <v>33</v>
      </c>
      <c r="F1469" s="697">
        <v>3100</v>
      </c>
    </row>
    <row r="1470" spans="2:6" s="86" customFormat="1" ht="15.95" customHeight="1">
      <c r="B1470" s="336">
        <v>24</v>
      </c>
      <c r="C1470" s="385" t="s">
        <v>3061</v>
      </c>
      <c r="D1470" s="482">
        <v>2017</v>
      </c>
      <c r="E1470" s="324" t="s">
        <v>32</v>
      </c>
      <c r="F1470" s="697">
        <v>2909.8</v>
      </c>
    </row>
    <row r="1471" spans="2:6" s="86" customFormat="1" ht="15.95" customHeight="1">
      <c r="B1471" s="336">
        <v>25</v>
      </c>
      <c r="C1471" s="534" t="s">
        <v>3062</v>
      </c>
      <c r="D1471" s="482">
        <v>2017</v>
      </c>
      <c r="E1471" s="324" t="s">
        <v>33</v>
      </c>
      <c r="F1471" s="697">
        <v>834.98</v>
      </c>
    </row>
    <row r="1472" spans="2:6" s="86" customFormat="1" ht="15.95" customHeight="1">
      <c r="B1472" s="336">
        <v>26</v>
      </c>
      <c r="C1472" s="534" t="s">
        <v>3063</v>
      </c>
      <c r="D1472" s="482">
        <v>2013</v>
      </c>
      <c r="E1472" s="324" t="s">
        <v>33</v>
      </c>
      <c r="F1472" s="697">
        <v>1168.5</v>
      </c>
    </row>
    <row r="1473" spans="2:6" s="86" customFormat="1" ht="15.95" customHeight="1">
      <c r="B1473" s="336">
        <v>27</v>
      </c>
      <c r="C1473" s="509" t="s">
        <v>737</v>
      </c>
      <c r="D1473" s="482">
        <v>2012</v>
      </c>
      <c r="E1473" s="324" t="s">
        <v>32</v>
      </c>
      <c r="F1473" s="1398">
        <v>11401.79</v>
      </c>
    </row>
    <row r="1474" spans="2:6" s="86" customFormat="1" ht="15.95" customHeight="1">
      <c r="B1474" s="336">
        <v>28</v>
      </c>
      <c r="C1474" s="509" t="s">
        <v>738</v>
      </c>
      <c r="D1474" s="482">
        <v>2013</v>
      </c>
      <c r="E1474" s="324" t="s">
        <v>32</v>
      </c>
      <c r="F1474" s="1398"/>
    </row>
    <row r="1475" spans="2:6" s="86" customFormat="1" ht="15.95" customHeight="1">
      <c r="B1475" s="336">
        <v>29</v>
      </c>
      <c r="C1475" s="489" t="s">
        <v>739</v>
      </c>
      <c r="D1475" s="482">
        <v>2012</v>
      </c>
      <c r="E1475" s="324" t="s">
        <v>33</v>
      </c>
      <c r="F1475" s="1398">
        <v>71078.539999999994</v>
      </c>
    </row>
    <row r="1476" spans="2:6" s="86" customFormat="1" ht="15.95" customHeight="1">
      <c r="B1476" s="336">
        <v>30</v>
      </c>
      <c r="C1476" s="489" t="s">
        <v>3064</v>
      </c>
      <c r="D1476" s="482">
        <v>2014</v>
      </c>
      <c r="E1476" s="324" t="s">
        <v>33</v>
      </c>
      <c r="F1476" s="1398"/>
    </row>
    <row r="1477" spans="2:6" s="86" customFormat="1" ht="15.95" customHeight="1">
      <c r="B1477" s="336">
        <v>31</v>
      </c>
      <c r="C1477" s="489" t="s">
        <v>3065</v>
      </c>
      <c r="D1477" s="482">
        <v>2014</v>
      </c>
      <c r="E1477" s="324" t="s">
        <v>33</v>
      </c>
      <c r="F1477" s="1398"/>
    </row>
    <row r="1478" spans="2:6" s="86" customFormat="1" ht="15.95" customHeight="1">
      <c r="B1478" s="336">
        <v>32</v>
      </c>
      <c r="C1478" s="489" t="s">
        <v>1940</v>
      </c>
      <c r="D1478" s="482">
        <v>2015</v>
      </c>
      <c r="E1478" s="324" t="s">
        <v>33</v>
      </c>
      <c r="F1478" s="1398"/>
    </row>
    <row r="1479" spans="2:6" s="86" customFormat="1" ht="15.95" customHeight="1">
      <c r="B1479" s="336">
        <v>33</v>
      </c>
      <c r="C1479" s="489" t="s">
        <v>3066</v>
      </c>
      <c r="D1479" s="482">
        <v>2016</v>
      </c>
      <c r="E1479" s="324" t="s">
        <v>33</v>
      </c>
      <c r="F1479" s="1398"/>
    </row>
    <row r="1480" spans="2:6" s="86" customFormat="1" ht="15.95" customHeight="1">
      <c r="B1480" s="336">
        <v>34</v>
      </c>
      <c r="C1480" s="489" t="s">
        <v>3067</v>
      </c>
      <c r="D1480" s="482">
        <v>2017</v>
      </c>
      <c r="E1480" s="324" t="s">
        <v>33</v>
      </c>
      <c r="F1480" s="1398"/>
    </row>
    <row r="1481" spans="2:6" s="86" customFormat="1" ht="15.95" customHeight="1">
      <c r="B1481" s="336">
        <v>35</v>
      </c>
      <c r="C1481" s="489" t="s">
        <v>3068</v>
      </c>
      <c r="D1481" s="482">
        <v>2017</v>
      </c>
      <c r="E1481" s="324" t="s">
        <v>33</v>
      </c>
      <c r="F1481" s="1398"/>
    </row>
    <row r="1482" spans="2:6" s="86" customFormat="1" ht="15.95" customHeight="1">
      <c r="B1482" s="336">
        <v>36</v>
      </c>
      <c r="C1482" s="489" t="s">
        <v>3069</v>
      </c>
      <c r="D1482" s="482">
        <v>2018</v>
      </c>
      <c r="E1482" s="324" t="s">
        <v>33</v>
      </c>
      <c r="F1482" s="1398"/>
    </row>
    <row r="1483" spans="2:6" s="86" customFormat="1" ht="15.95" customHeight="1">
      <c r="B1483" s="336">
        <v>37</v>
      </c>
      <c r="C1483" s="489" t="s">
        <v>2338</v>
      </c>
      <c r="D1483" s="497">
        <v>2012</v>
      </c>
      <c r="E1483" s="324" t="s">
        <v>33</v>
      </c>
      <c r="F1483" s="1404">
        <v>35184.5</v>
      </c>
    </row>
    <row r="1484" spans="2:6" s="86" customFormat="1" ht="15.95" customHeight="1">
      <c r="B1484" s="336">
        <v>38</v>
      </c>
      <c r="C1484" s="489" t="s">
        <v>2339</v>
      </c>
      <c r="D1484" s="497">
        <v>2013</v>
      </c>
      <c r="E1484" s="324" t="s">
        <v>33</v>
      </c>
      <c r="F1484" s="1404"/>
    </row>
    <row r="1485" spans="2:6" s="86" customFormat="1" ht="15.95" customHeight="1">
      <c r="B1485" s="336">
        <v>39</v>
      </c>
      <c r="C1485" s="489" t="s">
        <v>740</v>
      </c>
      <c r="D1485" s="497">
        <v>2013</v>
      </c>
      <c r="E1485" s="324" t="s">
        <v>33</v>
      </c>
      <c r="F1485" s="1404"/>
    </row>
    <row r="1486" spans="2:6" s="86" customFormat="1" ht="15.95" customHeight="1">
      <c r="B1486" s="336">
        <v>40</v>
      </c>
      <c r="C1486" s="489" t="s">
        <v>1942</v>
      </c>
      <c r="D1486" s="497">
        <v>2014</v>
      </c>
      <c r="E1486" s="324" t="s">
        <v>33</v>
      </c>
      <c r="F1486" s="1404"/>
    </row>
    <row r="1487" spans="2:6" s="86" customFormat="1" ht="15.95" customHeight="1">
      <c r="B1487" s="336">
        <v>41</v>
      </c>
      <c r="C1487" s="489" t="s">
        <v>1941</v>
      </c>
      <c r="D1487" s="497">
        <v>2015</v>
      </c>
      <c r="E1487" s="324" t="s">
        <v>33</v>
      </c>
      <c r="F1487" s="1404"/>
    </row>
    <row r="1488" spans="2:6" s="86" customFormat="1" ht="15.95" customHeight="1">
      <c r="B1488" s="336">
        <v>42</v>
      </c>
      <c r="C1488" s="489" t="s">
        <v>3070</v>
      </c>
      <c r="D1488" s="497">
        <v>2017</v>
      </c>
      <c r="E1488" s="324" t="s">
        <v>33</v>
      </c>
      <c r="F1488" s="1404"/>
    </row>
    <row r="1489" spans="2:6" s="86" customFormat="1" ht="15.95" customHeight="1">
      <c r="B1489" s="336">
        <v>43</v>
      </c>
      <c r="C1489" s="489" t="s">
        <v>3071</v>
      </c>
      <c r="D1489" s="497">
        <v>2017</v>
      </c>
      <c r="E1489" s="324" t="s">
        <v>33</v>
      </c>
      <c r="F1489" s="1404"/>
    </row>
    <row r="1490" spans="2:6" s="86" customFormat="1" ht="15.95" customHeight="1">
      <c r="B1490" s="336">
        <v>44</v>
      </c>
      <c r="C1490" s="489" t="s">
        <v>1943</v>
      </c>
      <c r="D1490" s="482">
        <v>2017</v>
      </c>
      <c r="E1490" s="324" t="s">
        <v>33</v>
      </c>
      <c r="F1490" s="697">
        <v>1349.13</v>
      </c>
    </row>
    <row r="1491" spans="2:6" s="86" customFormat="1" ht="15.95" customHeight="1">
      <c r="B1491" s="336">
        <v>45</v>
      </c>
      <c r="C1491" s="489" t="s">
        <v>741</v>
      </c>
      <c r="D1491" s="497">
        <v>2012</v>
      </c>
      <c r="E1491" s="324" t="s">
        <v>33</v>
      </c>
      <c r="F1491" s="1404">
        <v>1973.98</v>
      </c>
    </row>
    <row r="1492" spans="2:6" s="86" customFormat="1" ht="15.95" customHeight="1">
      <c r="B1492" s="336">
        <v>46</v>
      </c>
      <c r="C1492" s="489" t="s">
        <v>1944</v>
      </c>
      <c r="D1492" s="497">
        <v>2015</v>
      </c>
      <c r="E1492" s="324" t="s">
        <v>33</v>
      </c>
      <c r="F1492" s="1404"/>
    </row>
    <row r="1493" spans="2:6" s="86" customFormat="1" ht="15.95" customHeight="1">
      <c r="B1493" s="336">
        <v>47</v>
      </c>
      <c r="C1493" s="476" t="s">
        <v>732</v>
      </c>
      <c r="D1493" s="497">
        <v>2013</v>
      </c>
      <c r="E1493" s="324" t="s">
        <v>742</v>
      </c>
      <c r="F1493" s="697">
        <v>2900</v>
      </c>
    </row>
    <row r="1494" spans="2:6" s="86" customFormat="1" ht="15.95" customHeight="1">
      <c r="B1494" s="336">
        <v>48</v>
      </c>
      <c r="C1494" s="476" t="s">
        <v>3637</v>
      </c>
      <c r="D1494" s="497">
        <v>2019</v>
      </c>
      <c r="E1494" s="324" t="s">
        <v>33</v>
      </c>
      <c r="F1494" s="697">
        <v>1117.99</v>
      </c>
    </row>
    <row r="1495" spans="2:6" s="86" customFormat="1" ht="15.95" customHeight="1">
      <c r="B1495" s="336">
        <v>49</v>
      </c>
      <c r="C1495" s="476" t="s">
        <v>3638</v>
      </c>
      <c r="D1495" s="497">
        <v>2019</v>
      </c>
      <c r="E1495" s="324" t="s">
        <v>33</v>
      </c>
      <c r="F1495" s="697">
        <v>2499</v>
      </c>
    </row>
    <row r="1496" spans="2:6" s="86" customFormat="1" ht="15.95" customHeight="1">
      <c r="B1496" s="336">
        <v>50</v>
      </c>
      <c r="C1496" s="476" t="s">
        <v>3639</v>
      </c>
      <c r="D1496" s="497">
        <v>2019</v>
      </c>
      <c r="E1496" s="324" t="s">
        <v>32</v>
      </c>
      <c r="F1496" s="697">
        <v>2890</v>
      </c>
    </row>
    <row r="1497" spans="2:6" s="86" customFormat="1" ht="15.95" customHeight="1">
      <c r="B1497" s="336">
        <v>51</v>
      </c>
      <c r="C1497" s="476" t="s">
        <v>3640</v>
      </c>
      <c r="D1497" s="497">
        <v>2019</v>
      </c>
      <c r="E1497" s="324" t="s">
        <v>742</v>
      </c>
      <c r="F1497" s="697">
        <v>1628.52</v>
      </c>
    </row>
    <row r="1498" spans="2:6" s="86" customFormat="1" ht="15.95" customHeight="1">
      <c r="B1498" s="336">
        <v>52</v>
      </c>
      <c r="C1498" s="476" t="s">
        <v>5141</v>
      </c>
      <c r="D1498" s="497">
        <v>2020</v>
      </c>
      <c r="E1498" s="324" t="s">
        <v>33</v>
      </c>
      <c r="F1498" s="697">
        <v>4000</v>
      </c>
    </row>
    <row r="1499" spans="2:6" s="86" customFormat="1" ht="15.95" customHeight="1">
      <c r="B1499" s="336">
        <v>53</v>
      </c>
      <c r="C1499" s="476" t="s">
        <v>5142</v>
      </c>
      <c r="D1499" s="497">
        <v>2020</v>
      </c>
      <c r="E1499" s="324" t="s">
        <v>32</v>
      </c>
      <c r="F1499" s="697">
        <v>560</v>
      </c>
    </row>
    <row r="1500" spans="2:6" s="86" customFormat="1" ht="15.95" customHeight="1">
      <c r="B1500" s="336">
        <v>54</v>
      </c>
      <c r="C1500" s="476" t="s">
        <v>344</v>
      </c>
      <c r="D1500" s="497">
        <v>2020</v>
      </c>
      <c r="E1500" s="324" t="s">
        <v>32</v>
      </c>
      <c r="F1500" s="697">
        <v>2680</v>
      </c>
    </row>
    <row r="1501" spans="2:6" s="86" customFormat="1" ht="15.95" customHeight="1">
      <c r="B1501" s="336">
        <v>55</v>
      </c>
      <c r="C1501" s="476" t="s">
        <v>5143</v>
      </c>
      <c r="D1501" s="497">
        <v>2020</v>
      </c>
      <c r="E1501" s="324" t="s">
        <v>33</v>
      </c>
      <c r="F1501" s="697">
        <v>919</v>
      </c>
    </row>
    <row r="1502" spans="2:6" s="86" customFormat="1" ht="15.95" customHeight="1">
      <c r="B1502" s="336">
        <v>56</v>
      </c>
      <c r="C1502" s="476" t="s">
        <v>5141</v>
      </c>
      <c r="D1502" s="497">
        <v>2020</v>
      </c>
      <c r="E1502" s="324" t="s">
        <v>33</v>
      </c>
      <c r="F1502" s="697">
        <v>3000</v>
      </c>
    </row>
    <row r="1503" spans="2:6" s="86" customFormat="1" ht="15.95" customHeight="1">
      <c r="B1503" s="336">
        <v>57</v>
      </c>
      <c r="C1503" s="476" t="s">
        <v>5141</v>
      </c>
      <c r="D1503" s="497">
        <v>2020</v>
      </c>
      <c r="E1503" s="324" t="s">
        <v>33</v>
      </c>
      <c r="F1503" s="697">
        <v>3000</v>
      </c>
    </row>
    <row r="1504" spans="2:6" s="86" customFormat="1" ht="15.95" customHeight="1">
      <c r="B1504" s="336">
        <v>58</v>
      </c>
      <c r="C1504" s="476" t="s">
        <v>5141</v>
      </c>
      <c r="D1504" s="497">
        <v>2020</v>
      </c>
      <c r="E1504" s="324" t="s">
        <v>33</v>
      </c>
      <c r="F1504" s="697">
        <v>3000</v>
      </c>
    </row>
    <row r="1505" spans="2:6" s="86" customFormat="1" ht="15.95" customHeight="1">
      <c r="B1505" s="336">
        <v>59</v>
      </c>
      <c r="C1505" s="476" t="s">
        <v>5141</v>
      </c>
      <c r="D1505" s="497">
        <v>2020</v>
      </c>
      <c r="E1505" s="324" t="s">
        <v>33</v>
      </c>
      <c r="F1505" s="697">
        <v>3000</v>
      </c>
    </row>
    <row r="1506" spans="2:6" s="86" customFormat="1" ht="15.95" customHeight="1">
      <c r="B1506" s="336">
        <v>60</v>
      </c>
      <c r="C1506" s="476" t="s">
        <v>5141</v>
      </c>
      <c r="D1506" s="497">
        <v>2020</v>
      </c>
      <c r="E1506" s="324" t="s">
        <v>33</v>
      </c>
      <c r="F1506" s="697">
        <v>3000</v>
      </c>
    </row>
    <row r="1507" spans="2:6" s="86" customFormat="1" ht="15.95" customHeight="1">
      <c r="B1507" s="336">
        <v>61</v>
      </c>
      <c r="C1507" s="476" t="s">
        <v>5141</v>
      </c>
      <c r="D1507" s="497">
        <v>2020</v>
      </c>
      <c r="E1507" s="324" t="s">
        <v>33</v>
      </c>
      <c r="F1507" s="697">
        <v>3000</v>
      </c>
    </row>
    <row r="1508" spans="2:6" s="86" customFormat="1" ht="15.95" customHeight="1">
      <c r="B1508" s="336">
        <v>62</v>
      </c>
      <c r="C1508" s="476" t="s">
        <v>5144</v>
      </c>
      <c r="D1508" s="497">
        <v>2020</v>
      </c>
      <c r="E1508" s="324" t="s">
        <v>32</v>
      </c>
      <c r="F1508" s="697">
        <v>562.65</v>
      </c>
    </row>
    <row r="1509" spans="2:6" s="86" customFormat="1" ht="15.95" customHeight="1">
      <c r="B1509" s="336">
        <v>63</v>
      </c>
      <c r="C1509" s="476" t="s">
        <v>5144</v>
      </c>
      <c r="D1509" s="497">
        <v>2020</v>
      </c>
      <c r="E1509" s="324" t="s">
        <v>32</v>
      </c>
      <c r="F1509" s="697">
        <v>562.65</v>
      </c>
    </row>
    <row r="1510" spans="2:6" s="86" customFormat="1" ht="15.95" customHeight="1">
      <c r="B1510" s="336">
        <v>64</v>
      </c>
      <c r="C1510" s="476" t="s">
        <v>5145</v>
      </c>
      <c r="D1510" s="497">
        <v>2020</v>
      </c>
      <c r="E1510" s="324" t="s">
        <v>32</v>
      </c>
      <c r="F1510" s="697">
        <v>4993.8</v>
      </c>
    </row>
    <row r="1511" spans="2:6" s="86" customFormat="1" ht="15.95" customHeight="1">
      <c r="B1511" s="1392" t="s">
        <v>931</v>
      </c>
      <c r="C1511" s="1393"/>
      <c r="D1511" s="1393"/>
      <c r="E1511" s="1394"/>
      <c r="F1511" s="547">
        <f>SUM(F1447:F1455,F1459:F1465,F1470,F1473,F1496,F1499:F1500,F1508:F1510)</f>
        <v>269093.37000000005</v>
      </c>
    </row>
    <row r="1512" spans="2:6" s="86" customFormat="1" ht="15.95" customHeight="1">
      <c r="B1512" s="1387" t="s">
        <v>932</v>
      </c>
      <c r="C1512" s="1387"/>
      <c r="D1512" s="1387"/>
      <c r="E1512" s="1387"/>
      <c r="F1512" s="547">
        <f>SUM(F1456,F1466:F1469,F1471:F1472,F1475,F1483,F1490:F1492,F1494:F1495,F1498,F1501:F1507)</f>
        <v>152126.88</v>
      </c>
    </row>
    <row r="1513" spans="2:6" s="86" customFormat="1" ht="15.95" customHeight="1">
      <c r="B1513" s="1387" t="s">
        <v>933</v>
      </c>
      <c r="C1513" s="1387"/>
      <c r="D1513" s="1387"/>
      <c r="E1513" s="1387"/>
      <c r="F1513" s="547">
        <f>SUM(F1497,F1493)</f>
        <v>4528.5200000000004</v>
      </c>
    </row>
    <row r="1514" spans="2:6" s="86" customFormat="1" ht="15.95" customHeight="1">
      <c r="B1514" s="1388" t="s">
        <v>3641</v>
      </c>
      <c r="C1514" s="1388"/>
      <c r="D1514" s="1388"/>
      <c r="E1514" s="1388"/>
      <c r="F1514" s="1388"/>
    </row>
    <row r="1515" spans="2:6" s="86" customFormat="1" ht="15.95" customHeight="1">
      <c r="B1515" s="336">
        <v>1</v>
      </c>
      <c r="C1515" s="1052" t="s">
        <v>2799</v>
      </c>
      <c r="D1515" s="1053">
        <v>2020</v>
      </c>
      <c r="E1515" s="970" t="s">
        <v>32</v>
      </c>
      <c r="F1515" s="1054">
        <v>1500</v>
      </c>
    </row>
    <row r="1516" spans="2:6" s="86" customFormat="1" ht="15.95" customHeight="1">
      <c r="B1516" s="336">
        <v>2</v>
      </c>
      <c r="C1516" s="1052" t="s">
        <v>5625</v>
      </c>
      <c r="D1516" s="1053">
        <v>2020</v>
      </c>
      <c r="E1516" s="970" t="s">
        <v>32</v>
      </c>
      <c r="F1516" s="1054">
        <v>8900</v>
      </c>
    </row>
    <row r="1517" spans="2:6" s="86" customFormat="1" ht="15.95" customHeight="1">
      <c r="B1517" s="336">
        <v>3</v>
      </c>
      <c r="C1517" s="1052" t="s">
        <v>2341</v>
      </c>
      <c r="D1517" s="1053">
        <v>2014</v>
      </c>
      <c r="E1517" s="970" t="s">
        <v>32</v>
      </c>
      <c r="F1517" s="1054">
        <v>6642</v>
      </c>
    </row>
    <row r="1518" spans="2:6" s="86" customFormat="1" ht="15.95" customHeight="1">
      <c r="B1518" s="336">
        <v>4</v>
      </c>
      <c r="C1518" s="1052" t="s">
        <v>2342</v>
      </c>
      <c r="D1518" s="1053">
        <v>2015</v>
      </c>
      <c r="E1518" s="970" t="s">
        <v>32</v>
      </c>
      <c r="F1518" s="1054">
        <v>17932.88</v>
      </c>
    </row>
    <row r="1519" spans="2:6" s="86" customFormat="1" ht="15.95" customHeight="1">
      <c r="B1519" s="336">
        <v>5</v>
      </c>
      <c r="C1519" s="1052" t="s">
        <v>2343</v>
      </c>
      <c r="D1519" s="1053">
        <v>2016</v>
      </c>
      <c r="E1519" s="970" t="s">
        <v>32</v>
      </c>
      <c r="F1519" s="1054">
        <v>1385.1</v>
      </c>
    </row>
    <row r="1520" spans="2:6" s="86" customFormat="1" ht="15.95" customHeight="1">
      <c r="B1520" s="336">
        <v>6</v>
      </c>
      <c r="C1520" s="1052" t="s">
        <v>2344</v>
      </c>
      <c r="D1520" s="1053">
        <v>2016</v>
      </c>
      <c r="E1520" s="970" t="s">
        <v>32</v>
      </c>
      <c r="F1520" s="1054">
        <v>1269</v>
      </c>
    </row>
    <row r="1521" spans="2:6" s="86" customFormat="1" ht="15.95" customHeight="1">
      <c r="B1521" s="336">
        <v>7</v>
      </c>
      <c r="C1521" s="1052" t="s">
        <v>141</v>
      </c>
      <c r="D1521" s="1053">
        <v>2017</v>
      </c>
      <c r="E1521" s="970" t="s">
        <v>32</v>
      </c>
      <c r="F1521" s="1054">
        <v>2336.63</v>
      </c>
    </row>
    <row r="1522" spans="2:6" s="86" customFormat="1" ht="15.95" customHeight="1">
      <c r="B1522" s="336">
        <v>8</v>
      </c>
      <c r="C1522" s="1052" t="s">
        <v>2345</v>
      </c>
      <c r="D1522" s="1053">
        <v>2017</v>
      </c>
      <c r="E1522" s="970" t="s">
        <v>32</v>
      </c>
      <c r="F1522" s="1054">
        <v>50766.74</v>
      </c>
    </row>
    <row r="1523" spans="2:6" s="86" customFormat="1" ht="15.95" customHeight="1">
      <c r="B1523" s="336">
        <v>9</v>
      </c>
      <c r="C1523" s="1052" t="s">
        <v>5626</v>
      </c>
      <c r="D1523" s="1053">
        <v>2020</v>
      </c>
      <c r="E1523" s="970" t="s">
        <v>33</v>
      </c>
      <c r="F1523" s="1054">
        <v>30999.200000000001</v>
      </c>
    </row>
    <row r="1524" spans="2:6" s="86" customFormat="1" ht="15.95" customHeight="1">
      <c r="B1524" s="336">
        <v>10</v>
      </c>
      <c r="C1524" s="1055" t="s">
        <v>2346</v>
      </c>
      <c r="D1524" s="1056">
        <v>2015</v>
      </c>
      <c r="E1524" s="970" t="s">
        <v>33</v>
      </c>
      <c r="F1524" s="964">
        <v>4248</v>
      </c>
    </row>
    <row r="1525" spans="2:6" s="86" customFormat="1" ht="15.95" customHeight="1">
      <c r="B1525" s="336">
        <v>11</v>
      </c>
      <c r="C1525" s="1057" t="s">
        <v>2346</v>
      </c>
      <c r="D1525" s="1058">
        <v>2016</v>
      </c>
      <c r="E1525" s="970" t="s">
        <v>33</v>
      </c>
      <c r="F1525" s="1059">
        <v>4092.9</v>
      </c>
    </row>
    <row r="1526" spans="2:6" s="86" customFormat="1" ht="15.95" customHeight="1">
      <c r="B1526" s="336">
        <v>12</v>
      </c>
      <c r="C1526" s="1057" t="s">
        <v>1946</v>
      </c>
      <c r="D1526" s="1058">
        <v>2015</v>
      </c>
      <c r="E1526" s="970" t="s">
        <v>33</v>
      </c>
      <c r="F1526" s="1059">
        <v>3100</v>
      </c>
    </row>
    <row r="1527" spans="2:6" s="86" customFormat="1" ht="15.95" customHeight="1">
      <c r="B1527" s="336">
        <v>13</v>
      </c>
      <c r="C1527" s="1057" t="s">
        <v>5627</v>
      </c>
      <c r="D1527" s="1058">
        <v>2021</v>
      </c>
      <c r="E1527" s="970" t="s">
        <v>32</v>
      </c>
      <c r="F1527" s="1059">
        <v>1358</v>
      </c>
    </row>
    <row r="1528" spans="2:6" s="86" customFormat="1" ht="15.95" customHeight="1">
      <c r="B1528" s="336">
        <v>14</v>
      </c>
      <c r="C1528" s="1057" t="s">
        <v>2347</v>
      </c>
      <c r="D1528" s="1058">
        <v>2017</v>
      </c>
      <c r="E1528" s="970" t="s">
        <v>33</v>
      </c>
      <c r="F1528" s="1059">
        <v>3477.21</v>
      </c>
    </row>
    <row r="1529" spans="2:6" s="86" customFormat="1" ht="15.95" customHeight="1">
      <c r="B1529" s="336">
        <v>15</v>
      </c>
      <c r="C1529" s="1057" t="s">
        <v>5628</v>
      </c>
      <c r="D1529" s="1058">
        <v>2019</v>
      </c>
      <c r="E1529" s="970" t="s">
        <v>33</v>
      </c>
      <c r="F1529" s="1059">
        <v>2740</v>
      </c>
    </row>
    <row r="1530" spans="2:6" s="86" customFormat="1" ht="15.95" customHeight="1">
      <c r="B1530" s="336">
        <v>16</v>
      </c>
      <c r="C1530" s="1057" t="s">
        <v>2348</v>
      </c>
      <c r="D1530" s="1058">
        <v>2016</v>
      </c>
      <c r="E1530" s="970" t="s">
        <v>33</v>
      </c>
      <c r="F1530" s="1059">
        <v>25568.01</v>
      </c>
    </row>
    <row r="1531" spans="2:6" s="86" customFormat="1" ht="15.95" customHeight="1">
      <c r="B1531" s="336">
        <v>17</v>
      </c>
      <c r="C1531" s="1057" t="s">
        <v>416</v>
      </c>
      <c r="D1531" s="1058">
        <v>2016</v>
      </c>
      <c r="E1531" s="970" t="s">
        <v>33</v>
      </c>
      <c r="F1531" s="1059">
        <v>2415.6</v>
      </c>
    </row>
    <row r="1532" spans="2:6" s="86" customFormat="1" ht="15.95" customHeight="1">
      <c r="B1532" s="336">
        <v>18</v>
      </c>
      <c r="C1532" s="1057" t="s">
        <v>2349</v>
      </c>
      <c r="D1532" s="1058">
        <v>2017</v>
      </c>
      <c r="E1532" s="970" t="s">
        <v>742</v>
      </c>
      <c r="F1532" s="1059">
        <v>738</v>
      </c>
    </row>
    <row r="1533" spans="2:6" s="86" customFormat="1" ht="15.95" customHeight="1">
      <c r="B1533" s="336">
        <v>19</v>
      </c>
      <c r="C1533" s="1057" t="s">
        <v>417</v>
      </c>
      <c r="D1533" s="1058">
        <v>2016</v>
      </c>
      <c r="E1533" s="970" t="s">
        <v>742</v>
      </c>
      <c r="F1533" s="1059">
        <v>2000</v>
      </c>
    </row>
    <row r="1534" spans="2:6" s="86" customFormat="1" ht="15.95" customHeight="1">
      <c r="B1534" s="1392" t="s">
        <v>931</v>
      </c>
      <c r="C1534" s="1393"/>
      <c r="D1534" s="1393"/>
      <c r="E1534" s="1394"/>
      <c r="F1534" s="547">
        <f>SUM(F1515:F1522,F1527)</f>
        <v>92090.35</v>
      </c>
    </row>
    <row r="1535" spans="2:6" s="86" customFormat="1" ht="15.95" customHeight="1">
      <c r="B1535" s="1387" t="s">
        <v>932</v>
      </c>
      <c r="C1535" s="1387"/>
      <c r="D1535" s="1387"/>
      <c r="E1535" s="1387"/>
      <c r="F1535" s="547">
        <f>SUM(F1523:F1526,F1528:F1531)</f>
        <v>76640.92</v>
      </c>
    </row>
    <row r="1536" spans="2:6" s="86" customFormat="1" ht="15.95" customHeight="1">
      <c r="B1536" s="1387" t="s">
        <v>933</v>
      </c>
      <c r="C1536" s="1387"/>
      <c r="D1536" s="1387"/>
      <c r="E1536" s="1387"/>
      <c r="F1536" s="547">
        <f>SUM(F1532:F1533)</f>
        <v>2738</v>
      </c>
    </row>
    <row r="1537" spans="2:6" s="86" customFormat="1" ht="15.95" customHeight="1">
      <c r="B1537" s="1388" t="s">
        <v>753</v>
      </c>
      <c r="C1537" s="1388"/>
      <c r="D1537" s="1388"/>
      <c r="E1537" s="1388"/>
      <c r="F1537" s="1388"/>
    </row>
    <row r="1538" spans="2:6" s="86" customFormat="1" ht="15.95" customHeight="1">
      <c r="B1538" s="372">
        <v>1</v>
      </c>
      <c r="C1538" s="877" t="s">
        <v>759</v>
      </c>
      <c r="D1538" s="265">
        <v>2012</v>
      </c>
      <c r="E1538" s="324" t="s">
        <v>32</v>
      </c>
      <c r="F1538" s="264">
        <v>1398.44</v>
      </c>
    </row>
    <row r="1539" spans="2:6" s="86" customFormat="1" ht="15.95" customHeight="1">
      <c r="B1539" s="372">
        <v>2</v>
      </c>
      <c r="C1539" s="877" t="s">
        <v>2402</v>
      </c>
      <c r="D1539" s="265">
        <v>2012</v>
      </c>
      <c r="E1539" s="324" t="s">
        <v>32</v>
      </c>
      <c r="F1539" s="264">
        <v>1377.6</v>
      </c>
    </row>
    <row r="1540" spans="2:6" s="86" customFormat="1" ht="15.95" customHeight="1">
      <c r="B1540" s="372">
        <v>3</v>
      </c>
      <c r="C1540" s="877" t="s">
        <v>760</v>
      </c>
      <c r="D1540" s="265">
        <v>2012</v>
      </c>
      <c r="E1540" s="324" t="s">
        <v>32</v>
      </c>
      <c r="F1540" s="264">
        <v>4182</v>
      </c>
    </row>
    <row r="1541" spans="2:6" s="86" customFormat="1" ht="15.95" customHeight="1">
      <c r="B1541" s="372">
        <v>4</v>
      </c>
      <c r="C1541" s="877" t="s">
        <v>762</v>
      </c>
      <c r="D1541" s="265">
        <v>2012</v>
      </c>
      <c r="E1541" s="324" t="s">
        <v>32</v>
      </c>
      <c r="F1541" s="264">
        <v>479.9</v>
      </c>
    </row>
    <row r="1542" spans="2:6" s="86" customFormat="1" ht="15.95" customHeight="1">
      <c r="B1542" s="372">
        <v>5</v>
      </c>
      <c r="C1542" s="877" t="s">
        <v>763</v>
      </c>
      <c r="D1542" s="265">
        <v>2012</v>
      </c>
      <c r="E1542" s="324" t="s">
        <v>32</v>
      </c>
      <c r="F1542" s="264">
        <v>350.55</v>
      </c>
    </row>
    <row r="1543" spans="2:6" s="86" customFormat="1" ht="15.95" customHeight="1">
      <c r="B1543" s="372">
        <v>6</v>
      </c>
      <c r="C1543" s="877" t="s">
        <v>2403</v>
      </c>
      <c r="D1543" s="265">
        <v>2014</v>
      </c>
      <c r="E1543" s="324" t="s">
        <v>32</v>
      </c>
      <c r="F1543" s="264">
        <v>950</v>
      </c>
    </row>
    <row r="1544" spans="2:6" s="86" customFormat="1" ht="15.95" customHeight="1">
      <c r="B1544" s="372">
        <v>7</v>
      </c>
      <c r="C1544" s="888" t="s">
        <v>2404</v>
      </c>
      <c r="D1544" s="801">
        <v>2012</v>
      </c>
      <c r="E1544" s="324" t="s">
        <v>33</v>
      </c>
      <c r="F1544" s="802">
        <v>994.72</v>
      </c>
    </row>
    <row r="1545" spans="2:6" s="86" customFormat="1" ht="15.95" customHeight="1">
      <c r="B1545" s="372">
        <v>8</v>
      </c>
      <c r="C1545" s="888" t="s">
        <v>765</v>
      </c>
      <c r="D1545" s="801">
        <v>2012</v>
      </c>
      <c r="E1545" s="324" t="s">
        <v>33</v>
      </c>
      <c r="F1545" s="802">
        <v>1549.8</v>
      </c>
    </row>
    <row r="1546" spans="2:6" s="86" customFormat="1" ht="15.95" customHeight="1">
      <c r="B1546" s="372">
        <v>9</v>
      </c>
      <c r="C1546" s="888" t="s">
        <v>2405</v>
      </c>
      <c r="D1546" s="801">
        <v>2014</v>
      </c>
      <c r="E1546" s="324" t="s">
        <v>32</v>
      </c>
      <c r="F1546" s="802">
        <v>897.38</v>
      </c>
    </row>
    <row r="1547" spans="2:6" s="86" customFormat="1" ht="15.95" customHeight="1">
      <c r="B1547" s="372">
        <v>10</v>
      </c>
      <c r="C1547" s="888" t="s">
        <v>2406</v>
      </c>
      <c r="D1547" s="801">
        <v>2015</v>
      </c>
      <c r="E1547" s="324" t="s">
        <v>33</v>
      </c>
      <c r="F1547" s="802">
        <v>808.97</v>
      </c>
    </row>
    <row r="1548" spans="2:6" s="86" customFormat="1" ht="15.95" customHeight="1">
      <c r="B1548" s="1392" t="s">
        <v>931</v>
      </c>
      <c r="C1548" s="1393"/>
      <c r="D1548" s="1393"/>
      <c r="E1548" s="1394"/>
      <c r="F1548" s="547">
        <f>SUM(F1538:F1543,F1546)</f>
        <v>9635.869999999999</v>
      </c>
    </row>
    <row r="1549" spans="2:6" s="86" customFormat="1" ht="15.95" customHeight="1">
      <c r="B1549" s="1387" t="s">
        <v>932</v>
      </c>
      <c r="C1549" s="1387"/>
      <c r="D1549" s="1387"/>
      <c r="E1549" s="1387"/>
      <c r="F1549" s="547">
        <f>SUM(F1544:F1545,F1547)</f>
        <v>3353.49</v>
      </c>
    </row>
    <row r="1550" spans="2:6" s="86" customFormat="1" ht="15.95" customHeight="1">
      <c r="B1550" s="1388" t="s">
        <v>3327</v>
      </c>
      <c r="C1550" s="1388"/>
      <c r="D1550" s="1388"/>
      <c r="E1550" s="1388"/>
      <c r="F1550" s="1388"/>
    </row>
    <row r="1551" spans="2:6" s="86" customFormat="1" ht="15.95" customHeight="1">
      <c r="B1551" s="336">
        <v>1</v>
      </c>
      <c r="C1551" s="515" t="s">
        <v>3350</v>
      </c>
      <c r="D1551" s="536">
        <v>2019</v>
      </c>
      <c r="E1551" s="324" t="s">
        <v>33</v>
      </c>
      <c r="F1551" s="555">
        <v>6765</v>
      </c>
    </row>
    <row r="1552" spans="2:6" s="86" customFormat="1" ht="15.95" customHeight="1">
      <c r="B1552" s="336">
        <v>2</v>
      </c>
      <c r="C1552" s="514" t="s">
        <v>3351</v>
      </c>
      <c r="D1552" s="496">
        <v>2019</v>
      </c>
      <c r="E1552" s="507" t="s">
        <v>32</v>
      </c>
      <c r="F1552" s="552">
        <v>2435.4</v>
      </c>
    </row>
    <row r="1553" spans="2:6" s="86" customFormat="1" ht="15.95" customHeight="1">
      <c r="B1553" s="336">
        <v>3</v>
      </c>
      <c r="C1553" s="784" t="s">
        <v>4712</v>
      </c>
      <c r="D1553" s="785">
        <v>2020</v>
      </c>
      <c r="E1553" s="785" t="s">
        <v>32</v>
      </c>
      <c r="F1553" s="786">
        <v>863.29</v>
      </c>
    </row>
    <row r="1554" spans="2:6" s="86" customFormat="1" ht="15.95" customHeight="1">
      <c r="B1554" s="336">
        <v>4</v>
      </c>
      <c r="C1554" s="784" t="s">
        <v>4713</v>
      </c>
      <c r="D1554" s="785">
        <v>2020</v>
      </c>
      <c r="E1554" s="785" t="s">
        <v>32</v>
      </c>
      <c r="F1554" s="786">
        <v>1938.95</v>
      </c>
    </row>
    <row r="1555" spans="2:6" s="86" customFormat="1" ht="15.95" customHeight="1">
      <c r="B1555" s="1392" t="s">
        <v>931</v>
      </c>
      <c r="C1555" s="1393"/>
      <c r="D1555" s="1393"/>
      <c r="E1555" s="1394"/>
      <c r="F1555" s="547">
        <f>SUM(F1552:F1554)</f>
        <v>5237.6400000000003</v>
      </c>
    </row>
    <row r="1556" spans="2:6" s="86" customFormat="1" ht="15.95" customHeight="1">
      <c r="B1556" s="1387" t="s">
        <v>932</v>
      </c>
      <c r="C1556" s="1387"/>
      <c r="D1556" s="1387"/>
      <c r="E1556" s="1387"/>
      <c r="F1556" s="547">
        <f>SUM(F1551)</f>
        <v>6765</v>
      </c>
    </row>
    <row r="1557" spans="2:6" s="86" customFormat="1" ht="15.95" customHeight="1">
      <c r="B1557" s="1388" t="s">
        <v>766</v>
      </c>
      <c r="C1557" s="1388"/>
      <c r="D1557" s="1388"/>
      <c r="E1557" s="1388"/>
      <c r="F1557" s="1388"/>
    </row>
    <row r="1558" spans="2:6" s="86" customFormat="1" ht="15.95" customHeight="1">
      <c r="B1558" s="336">
        <v>1</v>
      </c>
      <c r="C1558" s="344" t="s">
        <v>1897</v>
      </c>
      <c r="D1558" s="338">
        <v>2015</v>
      </c>
      <c r="E1558" s="324" t="s">
        <v>32</v>
      </c>
      <c r="F1558" s="371">
        <v>439.11</v>
      </c>
    </row>
    <row r="1559" spans="2:6" s="86" customFormat="1" ht="15.95" customHeight="1">
      <c r="B1559" s="336">
        <v>2</v>
      </c>
      <c r="C1559" s="344" t="s">
        <v>1897</v>
      </c>
      <c r="D1559" s="338">
        <v>2015</v>
      </c>
      <c r="E1559" s="324" t="s">
        <v>32</v>
      </c>
      <c r="F1559" s="371">
        <v>439.11</v>
      </c>
    </row>
    <row r="1560" spans="2:6" s="86" customFormat="1" ht="15.95" customHeight="1">
      <c r="B1560" s="336">
        <v>3</v>
      </c>
      <c r="C1560" s="344" t="s">
        <v>1898</v>
      </c>
      <c r="D1560" s="338">
        <v>2015</v>
      </c>
      <c r="E1560" s="324" t="s">
        <v>32</v>
      </c>
      <c r="F1560" s="371">
        <v>429</v>
      </c>
    </row>
    <row r="1561" spans="2:6" s="86" customFormat="1" ht="15.95" customHeight="1">
      <c r="B1561" s="336">
        <v>4</v>
      </c>
      <c r="C1561" s="344" t="s">
        <v>1898</v>
      </c>
      <c r="D1561" s="338">
        <v>2015</v>
      </c>
      <c r="E1561" s="324" t="s">
        <v>32</v>
      </c>
      <c r="F1561" s="371">
        <v>429</v>
      </c>
    </row>
    <row r="1562" spans="2:6" s="86" customFormat="1" ht="15.95" customHeight="1">
      <c r="B1562" s="336">
        <v>5</v>
      </c>
      <c r="C1562" s="344" t="s">
        <v>1898</v>
      </c>
      <c r="D1562" s="338">
        <v>2015</v>
      </c>
      <c r="E1562" s="324" t="s">
        <v>32</v>
      </c>
      <c r="F1562" s="371">
        <v>429</v>
      </c>
    </row>
    <row r="1563" spans="2:6" s="86" customFormat="1" ht="15.95" customHeight="1">
      <c r="B1563" s="336">
        <v>6</v>
      </c>
      <c r="C1563" s="344" t="s">
        <v>1899</v>
      </c>
      <c r="D1563" s="338">
        <v>2015</v>
      </c>
      <c r="E1563" s="324" t="s">
        <v>32</v>
      </c>
      <c r="F1563" s="371">
        <v>1298.8800000000001</v>
      </c>
    </row>
    <row r="1564" spans="2:6" s="86" customFormat="1" ht="15.95" customHeight="1">
      <c r="B1564" s="336">
        <v>7</v>
      </c>
      <c r="C1564" s="344" t="s">
        <v>1900</v>
      </c>
      <c r="D1564" s="338">
        <v>2015</v>
      </c>
      <c r="E1564" s="324" t="s">
        <v>32</v>
      </c>
      <c r="F1564" s="371">
        <v>319.8</v>
      </c>
    </row>
    <row r="1565" spans="2:6" s="86" customFormat="1" ht="15.95" customHeight="1">
      <c r="B1565" s="336">
        <v>8</v>
      </c>
      <c r="C1565" s="344" t="s">
        <v>1900</v>
      </c>
      <c r="D1565" s="338">
        <v>2015</v>
      </c>
      <c r="E1565" s="324" t="s">
        <v>32</v>
      </c>
      <c r="F1565" s="371">
        <v>319.8</v>
      </c>
    </row>
    <row r="1566" spans="2:6" s="86" customFormat="1" ht="15.95" customHeight="1">
      <c r="B1566" s="336">
        <v>9</v>
      </c>
      <c r="C1566" s="344" t="s">
        <v>1901</v>
      </c>
      <c r="D1566" s="338">
        <v>2015</v>
      </c>
      <c r="E1566" s="324" t="s">
        <v>32</v>
      </c>
      <c r="F1566" s="371">
        <v>319</v>
      </c>
    </row>
    <row r="1567" spans="2:6" s="86" customFormat="1" ht="15.95" customHeight="1">
      <c r="B1567" s="336">
        <v>10</v>
      </c>
      <c r="C1567" s="344" t="s">
        <v>1901</v>
      </c>
      <c r="D1567" s="338">
        <v>2015</v>
      </c>
      <c r="E1567" s="324" t="s">
        <v>32</v>
      </c>
      <c r="F1567" s="371">
        <v>319</v>
      </c>
    </row>
    <row r="1568" spans="2:6" s="86" customFormat="1" ht="15.95" customHeight="1">
      <c r="B1568" s="336">
        <v>11</v>
      </c>
      <c r="C1568" s="344" t="s">
        <v>1901</v>
      </c>
      <c r="D1568" s="338">
        <v>2015</v>
      </c>
      <c r="E1568" s="324" t="s">
        <v>32</v>
      </c>
      <c r="F1568" s="371">
        <v>319</v>
      </c>
    </row>
    <row r="1569" spans="2:6" s="86" customFormat="1" ht="15.95" customHeight="1">
      <c r="B1569" s="336">
        <v>12</v>
      </c>
      <c r="C1569" s="344" t="s">
        <v>97</v>
      </c>
      <c r="D1569" s="338">
        <v>2015</v>
      </c>
      <c r="E1569" s="324" t="s">
        <v>32</v>
      </c>
      <c r="F1569" s="371">
        <v>2603</v>
      </c>
    </row>
    <row r="1570" spans="2:6" s="86" customFormat="1" ht="15.95" customHeight="1">
      <c r="B1570" s="336">
        <v>13</v>
      </c>
      <c r="C1570" s="344" t="s">
        <v>97</v>
      </c>
      <c r="D1570" s="338">
        <v>2015</v>
      </c>
      <c r="E1570" s="324" t="s">
        <v>32</v>
      </c>
      <c r="F1570" s="371">
        <v>2603</v>
      </c>
    </row>
    <row r="1571" spans="2:6" s="86" customFormat="1" ht="15.95" customHeight="1">
      <c r="B1571" s="336">
        <v>14</v>
      </c>
      <c r="C1571" s="344" t="s">
        <v>97</v>
      </c>
      <c r="D1571" s="338">
        <v>2015</v>
      </c>
      <c r="E1571" s="324" t="s">
        <v>32</v>
      </c>
      <c r="F1571" s="371">
        <v>2603</v>
      </c>
    </row>
    <row r="1572" spans="2:6" s="86" customFormat="1" ht="15.95" customHeight="1">
      <c r="B1572" s="336">
        <v>15</v>
      </c>
      <c r="C1572" s="344" t="s">
        <v>2743</v>
      </c>
      <c r="D1572" s="338">
        <v>2015</v>
      </c>
      <c r="E1572" s="324" t="s">
        <v>32</v>
      </c>
      <c r="F1572" s="371">
        <v>2988.9</v>
      </c>
    </row>
    <row r="1573" spans="2:6" s="86" customFormat="1" ht="15.95" customHeight="1">
      <c r="B1573" s="336">
        <v>16</v>
      </c>
      <c r="C1573" s="344" t="s">
        <v>2744</v>
      </c>
      <c r="D1573" s="338">
        <v>2015</v>
      </c>
      <c r="E1573" s="324" t="s">
        <v>32</v>
      </c>
      <c r="F1573" s="371">
        <v>923.73</v>
      </c>
    </row>
    <row r="1574" spans="2:6" s="86" customFormat="1" ht="15.95" customHeight="1">
      <c r="B1574" s="336">
        <v>17</v>
      </c>
      <c r="C1574" s="344" t="s">
        <v>2745</v>
      </c>
      <c r="D1574" s="338">
        <v>2015</v>
      </c>
      <c r="E1574" s="324" t="s">
        <v>32</v>
      </c>
      <c r="F1574" s="371">
        <v>322.26</v>
      </c>
    </row>
    <row r="1575" spans="2:6" s="86" customFormat="1" ht="15.95" customHeight="1">
      <c r="B1575" s="336">
        <v>18</v>
      </c>
      <c r="C1575" s="344" t="s">
        <v>4828</v>
      </c>
      <c r="D1575" s="338">
        <v>2015</v>
      </c>
      <c r="E1575" s="324" t="s">
        <v>32</v>
      </c>
      <c r="F1575" s="371">
        <v>399</v>
      </c>
    </row>
    <row r="1576" spans="2:6" s="86" customFormat="1" ht="15.95" customHeight="1">
      <c r="B1576" s="336">
        <v>19</v>
      </c>
      <c r="C1576" s="344" t="s">
        <v>2350</v>
      </c>
      <c r="D1576" s="338">
        <v>2016</v>
      </c>
      <c r="E1576" s="324" t="s">
        <v>32</v>
      </c>
      <c r="F1576" s="371">
        <v>269.37</v>
      </c>
    </row>
    <row r="1577" spans="2:6" s="86" customFormat="1" ht="15.95" customHeight="1">
      <c r="B1577" s="336">
        <v>20</v>
      </c>
      <c r="C1577" s="344" t="s">
        <v>2351</v>
      </c>
      <c r="D1577" s="338">
        <v>2016</v>
      </c>
      <c r="E1577" s="324" t="s">
        <v>32</v>
      </c>
      <c r="F1577" s="371">
        <v>309</v>
      </c>
    </row>
    <row r="1578" spans="2:6" s="86" customFormat="1" ht="15.95" customHeight="1">
      <c r="B1578" s="336">
        <v>21</v>
      </c>
      <c r="C1578" s="344" t="s">
        <v>2352</v>
      </c>
      <c r="D1578" s="338">
        <v>2016</v>
      </c>
      <c r="E1578" s="324" t="s">
        <v>32</v>
      </c>
      <c r="F1578" s="371">
        <v>1599</v>
      </c>
    </row>
    <row r="1579" spans="2:6" s="86" customFormat="1" ht="15.95" customHeight="1">
      <c r="B1579" s="336">
        <v>22</v>
      </c>
      <c r="C1579" s="344" t="s">
        <v>1902</v>
      </c>
      <c r="D1579" s="338">
        <v>2016</v>
      </c>
      <c r="E1579" s="324" t="s">
        <v>32</v>
      </c>
      <c r="F1579" s="371">
        <v>455.1</v>
      </c>
    </row>
    <row r="1580" spans="2:6" s="86" customFormat="1" ht="15.95" customHeight="1">
      <c r="B1580" s="336">
        <v>23</v>
      </c>
      <c r="C1580" s="344" t="s">
        <v>1902</v>
      </c>
      <c r="D1580" s="338">
        <v>2016</v>
      </c>
      <c r="E1580" s="324" t="s">
        <v>32</v>
      </c>
      <c r="F1580" s="371">
        <v>455.1</v>
      </c>
    </row>
    <row r="1581" spans="2:6" s="86" customFormat="1" ht="15.95" customHeight="1">
      <c r="B1581" s="336">
        <v>24</v>
      </c>
      <c r="C1581" s="344" t="s">
        <v>1902</v>
      </c>
      <c r="D1581" s="338">
        <v>2016</v>
      </c>
      <c r="E1581" s="324" t="s">
        <v>32</v>
      </c>
      <c r="F1581" s="371">
        <v>455.1</v>
      </c>
    </row>
    <row r="1582" spans="2:6" s="86" customFormat="1" ht="15.95" customHeight="1">
      <c r="B1582" s="336">
        <v>25</v>
      </c>
      <c r="C1582" s="344" t="s">
        <v>1902</v>
      </c>
      <c r="D1582" s="338">
        <v>2016</v>
      </c>
      <c r="E1582" s="324" t="s">
        <v>32</v>
      </c>
      <c r="F1582" s="371">
        <v>455.1</v>
      </c>
    </row>
    <row r="1583" spans="2:6" s="86" customFormat="1" ht="15.95" customHeight="1">
      <c r="B1583" s="336">
        <v>26</v>
      </c>
      <c r="C1583" s="344" t="s">
        <v>1902</v>
      </c>
      <c r="D1583" s="338">
        <v>2016</v>
      </c>
      <c r="E1583" s="324" t="s">
        <v>32</v>
      </c>
      <c r="F1583" s="371">
        <v>455.1</v>
      </c>
    </row>
    <row r="1584" spans="2:6" s="86" customFormat="1" ht="15.95" customHeight="1">
      <c r="B1584" s="336">
        <v>27</v>
      </c>
      <c r="C1584" s="344" t="s">
        <v>1902</v>
      </c>
      <c r="D1584" s="338">
        <v>2016</v>
      </c>
      <c r="E1584" s="324" t="s">
        <v>32</v>
      </c>
      <c r="F1584" s="371">
        <v>455.1</v>
      </c>
    </row>
    <row r="1585" spans="2:6" s="86" customFormat="1" ht="15.95" customHeight="1">
      <c r="B1585" s="336">
        <v>28</v>
      </c>
      <c r="C1585" s="344" t="s">
        <v>781</v>
      </c>
      <c r="D1585" s="338">
        <v>2016</v>
      </c>
      <c r="E1585" s="324" t="s">
        <v>32</v>
      </c>
      <c r="F1585" s="371">
        <v>400</v>
      </c>
    </row>
    <row r="1586" spans="2:6" s="86" customFormat="1" ht="15.95" customHeight="1">
      <c r="B1586" s="336">
        <v>29</v>
      </c>
      <c r="C1586" s="344" t="s">
        <v>781</v>
      </c>
      <c r="D1586" s="338">
        <v>2016</v>
      </c>
      <c r="E1586" s="324" t="s">
        <v>32</v>
      </c>
      <c r="F1586" s="371">
        <v>400.01</v>
      </c>
    </row>
    <row r="1587" spans="2:6" s="86" customFormat="1" ht="15.95" customHeight="1">
      <c r="B1587" s="336">
        <v>30</v>
      </c>
      <c r="C1587" s="344" t="s">
        <v>781</v>
      </c>
      <c r="D1587" s="338">
        <v>2016</v>
      </c>
      <c r="E1587" s="324" t="s">
        <v>32</v>
      </c>
      <c r="F1587" s="371">
        <v>400.01</v>
      </c>
    </row>
    <row r="1588" spans="2:6" s="86" customFormat="1" ht="15.95" customHeight="1">
      <c r="B1588" s="336">
        <v>31</v>
      </c>
      <c r="C1588" s="344" t="s">
        <v>781</v>
      </c>
      <c r="D1588" s="338">
        <v>2016</v>
      </c>
      <c r="E1588" s="324" t="s">
        <v>32</v>
      </c>
      <c r="F1588" s="371">
        <v>400.01</v>
      </c>
    </row>
    <row r="1589" spans="2:6" s="86" customFormat="1" ht="15.95" customHeight="1">
      <c r="B1589" s="336">
        <v>32</v>
      </c>
      <c r="C1589" s="344" t="s">
        <v>781</v>
      </c>
      <c r="D1589" s="338">
        <v>2016</v>
      </c>
      <c r="E1589" s="324" t="s">
        <v>32</v>
      </c>
      <c r="F1589" s="371">
        <v>400.01</v>
      </c>
    </row>
    <row r="1590" spans="2:6" s="86" customFormat="1" ht="15.95" customHeight="1">
      <c r="B1590" s="336">
        <v>33</v>
      </c>
      <c r="C1590" s="344" t="s">
        <v>781</v>
      </c>
      <c r="D1590" s="338">
        <v>2016</v>
      </c>
      <c r="E1590" s="324" t="s">
        <v>32</v>
      </c>
      <c r="F1590" s="371">
        <v>400.01</v>
      </c>
    </row>
    <row r="1591" spans="2:6" s="86" customFormat="1" ht="15.95" customHeight="1">
      <c r="B1591" s="336">
        <v>34</v>
      </c>
      <c r="C1591" s="344" t="s">
        <v>781</v>
      </c>
      <c r="D1591" s="338">
        <v>2016</v>
      </c>
      <c r="E1591" s="324" t="s">
        <v>32</v>
      </c>
      <c r="F1591" s="371">
        <v>400.01</v>
      </c>
    </row>
    <row r="1592" spans="2:6" s="86" customFormat="1" ht="15.95" customHeight="1">
      <c r="B1592" s="336">
        <v>35</v>
      </c>
      <c r="C1592" s="344" t="s">
        <v>1903</v>
      </c>
      <c r="D1592" s="338">
        <v>2016</v>
      </c>
      <c r="E1592" s="324" t="s">
        <v>32</v>
      </c>
      <c r="F1592" s="371">
        <v>249.69</v>
      </c>
    </row>
    <row r="1593" spans="2:6" s="86" customFormat="1" ht="15.95" customHeight="1">
      <c r="B1593" s="336">
        <v>36</v>
      </c>
      <c r="C1593" s="344" t="s">
        <v>1903</v>
      </c>
      <c r="D1593" s="338">
        <v>2016</v>
      </c>
      <c r="E1593" s="324" t="s">
        <v>32</v>
      </c>
      <c r="F1593" s="371">
        <v>249.69</v>
      </c>
    </row>
    <row r="1594" spans="2:6" s="86" customFormat="1" ht="15.95" customHeight="1">
      <c r="B1594" s="336">
        <v>37</v>
      </c>
      <c r="C1594" s="344" t="s">
        <v>1903</v>
      </c>
      <c r="D1594" s="338">
        <v>2016</v>
      </c>
      <c r="E1594" s="324" t="s">
        <v>32</v>
      </c>
      <c r="F1594" s="371">
        <v>249.69</v>
      </c>
    </row>
    <row r="1595" spans="2:6" s="86" customFormat="1" ht="15.95" customHeight="1">
      <c r="B1595" s="336">
        <v>38</v>
      </c>
      <c r="C1595" s="344" t="s">
        <v>1903</v>
      </c>
      <c r="D1595" s="338">
        <v>2016</v>
      </c>
      <c r="E1595" s="324" t="s">
        <v>32</v>
      </c>
      <c r="F1595" s="371">
        <v>249.69</v>
      </c>
    </row>
    <row r="1596" spans="2:6" s="86" customFormat="1" ht="15.95" customHeight="1">
      <c r="B1596" s="336">
        <v>39</v>
      </c>
      <c r="C1596" s="344" t="s">
        <v>1903</v>
      </c>
      <c r="D1596" s="338">
        <v>2016</v>
      </c>
      <c r="E1596" s="324" t="s">
        <v>32</v>
      </c>
      <c r="F1596" s="371">
        <v>249.69</v>
      </c>
    </row>
    <row r="1597" spans="2:6" s="86" customFormat="1" ht="15.95" customHeight="1">
      <c r="B1597" s="336">
        <v>40</v>
      </c>
      <c r="C1597" s="344" t="s">
        <v>1903</v>
      </c>
      <c r="D1597" s="338">
        <v>2016</v>
      </c>
      <c r="E1597" s="324" t="s">
        <v>32</v>
      </c>
      <c r="F1597" s="371">
        <v>249.69</v>
      </c>
    </row>
    <row r="1598" spans="2:6" s="86" customFormat="1" ht="15.95" customHeight="1">
      <c r="B1598" s="336">
        <v>41</v>
      </c>
      <c r="C1598" s="344" t="s">
        <v>2353</v>
      </c>
      <c r="D1598" s="338">
        <v>2016</v>
      </c>
      <c r="E1598" s="324" t="s">
        <v>32</v>
      </c>
      <c r="F1598" s="371">
        <v>259.01</v>
      </c>
    </row>
    <row r="1599" spans="2:6" s="86" customFormat="1" ht="15.95" customHeight="1">
      <c r="B1599" s="336">
        <v>42</v>
      </c>
      <c r="C1599" s="344" t="s">
        <v>2353</v>
      </c>
      <c r="D1599" s="338">
        <v>2016</v>
      </c>
      <c r="E1599" s="324" t="s">
        <v>32</v>
      </c>
      <c r="F1599" s="371">
        <v>259</v>
      </c>
    </row>
    <row r="1600" spans="2:6" s="86" customFormat="1" ht="15.95" customHeight="1">
      <c r="B1600" s="336">
        <v>43</v>
      </c>
      <c r="C1600" s="344" t="s">
        <v>2353</v>
      </c>
      <c r="D1600" s="338">
        <v>2016</v>
      </c>
      <c r="E1600" s="324" t="s">
        <v>32</v>
      </c>
      <c r="F1600" s="371">
        <v>259</v>
      </c>
    </row>
    <row r="1601" spans="2:6" s="86" customFormat="1" ht="15.95" customHeight="1">
      <c r="B1601" s="336">
        <v>44</v>
      </c>
      <c r="C1601" s="344" t="s">
        <v>2353</v>
      </c>
      <c r="D1601" s="338">
        <v>2016</v>
      </c>
      <c r="E1601" s="324" t="s">
        <v>32</v>
      </c>
      <c r="F1601" s="371">
        <v>259</v>
      </c>
    </row>
    <row r="1602" spans="2:6" s="86" customFormat="1" ht="15.95" customHeight="1">
      <c r="B1602" s="336">
        <v>45</v>
      </c>
      <c r="C1602" s="344" t="s">
        <v>2353</v>
      </c>
      <c r="D1602" s="338">
        <v>2016</v>
      </c>
      <c r="E1602" s="324" t="s">
        <v>32</v>
      </c>
      <c r="F1602" s="371">
        <v>259</v>
      </c>
    </row>
    <row r="1603" spans="2:6" s="86" customFormat="1" ht="15.95" customHeight="1">
      <c r="B1603" s="336">
        <v>46</v>
      </c>
      <c r="C1603" s="344" t="s">
        <v>2353</v>
      </c>
      <c r="D1603" s="338">
        <v>2016</v>
      </c>
      <c r="E1603" s="324" t="s">
        <v>32</v>
      </c>
      <c r="F1603" s="371">
        <v>259</v>
      </c>
    </row>
    <row r="1604" spans="2:6" s="86" customFormat="1" ht="15.95" customHeight="1">
      <c r="B1604" s="336">
        <v>47</v>
      </c>
      <c r="C1604" s="344" t="s">
        <v>2353</v>
      </c>
      <c r="D1604" s="338">
        <v>2016</v>
      </c>
      <c r="E1604" s="324" t="s">
        <v>32</v>
      </c>
      <c r="F1604" s="371">
        <v>259</v>
      </c>
    </row>
    <row r="1605" spans="2:6" s="86" customFormat="1" ht="15.95" customHeight="1">
      <c r="B1605" s="336">
        <v>48</v>
      </c>
      <c r="C1605" s="344" t="s">
        <v>1904</v>
      </c>
      <c r="D1605" s="338">
        <v>2016</v>
      </c>
      <c r="E1605" s="324" t="s">
        <v>32</v>
      </c>
      <c r="F1605" s="371">
        <v>1599</v>
      </c>
    </row>
    <row r="1606" spans="2:6" s="86" customFormat="1" ht="15.95" customHeight="1">
      <c r="B1606" s="336">
        <v>49</v>
      </c>
      <c r="C1606" s="344" t="s">
        <v>1905</v>
      </c>
      <c r="D1606" s="338">
        <v>2016</v>
      </c>
      <c r="E1606" s="324" t="s">
        <v>32</v>
      </c>
      <c r="F1606" s="371">
        <v>2950.77</v>
      </c>
    </row>
    <row r="1607" spans="2:6" s="86" customFormat="1" ht="15.95" customHeight="1">
      <c r="B1607" s="336">
        <v>50</v>
      </c>
      <c r="C1607" s="344" t="s">
        <v>654</v>
      </c>
      <c r="D1607" s="338">
        <v>2016</v>
      </c>
      <c r="E1607" s="324" t="s">
        <v>32</v>
      </c>
      <c r="F1607" s="371">
        <v>811.8</v>
      </c>
    </row>
    <row r="1608" spans="2:6" s="86" customFormat="1" ht="15.95" customHeight="1">
      <c r="B1608" s="336">
        <v>51</v>
      </c>
      <c r="C1608" s="344" t="s">
        <v>654</v>
      </c>
      <c r="D1608" s="338">
        <v>2016</v>
      </c>
      <c r="E1608" s="324" t="s">
        <v>32</v>
      </c>
      <c r="F1608" s="371">
        <v>811.8</v>
      </c>
    </row>
    <row r="1609" spans="2:6" s="86" customFormat="1" ht="15.95" customHeight="1">
      <c r="B1609" s="336">
        <v>52</v>
      </c>
      <c r="C1609" s="344" t="s">
        <v>654</v>
      </c>
      <c r="D1609" s="338">
        <v>2016</v>
      </c>
      <c r="E1609" s="324" t="s">
        <v>32</v>
      </c>
      <c r="F1609" s="371">
        <v>811.8</v>
      </c>
    </row>
    <row r="1610" spans="2:6" s="86" customFormat="1" ht="15.95" customHeight="1">
      <c r="B1610" s="336">
        <v>53</v>
      </c>
      <c r="C1610" s="344" t="s">
        <v>2354</v>
      </c>
      <c r="D1610" s="338">
        <v>2016</v>
      </c>
      <c r="E1610" s="324" t="s">
        <v>32</v>
      </c>
      <c r="F1610" s="371">
        <v>1399</v>
      </c>
    </row>
    <row r="1611" spans="2:6" s="86" customFormat="1" ht="15.95" customHeight="1">
      <c r="B1611" s="336">
        <v>54</v>
      </c>
      <c r="C1611" s="344" t="s">
        <v>782</v>
      </c>
      <c r="D1611" s="338">
        <v>2016</v>
      </c>
      <c r="E1611" s="324" t="s">
        <v>32</v>
      </c>
      <c r="F1611" s="371">
        <v>829</v>
      </c>
    </row>
    <row r="1612" spans="2:6" s="86" customFormat="1" ht="15.95" customHeight="1">
      <c r="B1612" s="336">
        <v>55</v>
      </c>
      <c r="C1612" s="344" t="s">
        <v>782</v>
      </c>
      <c r="D1612" s="338">
        <v>2016</v>
      </c>
      <c r="E1612" s="324" t="s">
        <v>32</v>
      </c>
      <c r="F1612" s="371">
        <v>829.01</v>
      </c>
    </row>
    <row r="1613" spans="2:6" s="86" customFormat="1" ht="15.95" customHeight="1">
      <c r="B1613" s="336">
        <v>56</v>
      </c>
      <c r="C1613" s="344" t="s">
        <v>782</v>
      </c>
      <c r="D1613" s="338">
        <v>2016</v>
      </c>
      <c r="E1613" s="324" t="s">
        <v>32</v>
      </c>
      <c r="F1613" s="371">
        <v>829.01</v>
      </c>
    </row>
    <row r="1614" spans="2:6" s="86" customFormat="1" ht="15.95" customHeight="1">
      <c r="B1614" s="336">
        <v>57</v>
      </c>
      <c r="C1614" s="344" t="s">
        <v>782</v>
      </c>
      <c r="D1614" s="338">
        <v>2016</v>
      </c>
      <c r="E1614" s="324" t="s">
        <v>32</v>
      </c>
      <c r="F1614" s="371">
        <v>829.01</v>
      </c>
    </row>
    <row r="1615" spans="2:6" s="86" customFormat="1" ht="15.95" customHeight="1">
      <c r="B1615" s="336">
        <v>58</v>
      </c>
      <c r="C1615" s="344" t="s">
        <v>97</v>
      </c>
      <c r="D1615" s="338">
        <v>2016</v>
      </c>
      <c r="E1615" s="324" t="s">
        <v>32</v>
      </c>
      <c r="F1615" s="371">
        <v>2398.5</v>
      </c>
    </row>
    <row r="1616" spans="2:6" s="86" customFormat="1" ht="15.95" customHeight="1">
      <c r="B1616" s="336">
        <v>59</v>
      </c>
      <c r="C1616" s="344" t="s">
        <v>97</v>
      </c>
      <c r="D1616" s="338">
        <v>2016</v>
      </c>
      <c r="E1616" s="324" t="s">
        <v>32</v>
      </c>
      <c r="F1616" s="371">
        <v>2398.5</v>
      </c>
    </row>
    <row r="1617" spans="2:6" s="86" customFormat="1" ht="15.95" customHeight="1">
      <c r="B1617" s="336">
        <v>60</v>
      </c>
      <c r="C1617" s="344" t="s">
        <v>97</v>
      </c>
      <c r="D1617" s="338">
        <v>2016</v>
      </c>
      <c r="E1617" s="324" t="s">
        <v>32</v>
      </c>
      <c r="F1617" s="371">
        <v>2398.5</v>
      </c>
    </row>
    <row r="1618" spans="2:6" s="86" customFormat="1" ht="15.95" customHeight="1">
      <c r="B1618" s="336">
        <v>61</v>
      </c>
      <c r="C1618" s="344" t="s">
        <v>97</v>
      </c>
      <c r="D1618" s="338">
        <v>2016</v>
      </c>
      <c r="E1618" s="324" t="s">
        <v>32</v>
      </c>
      <c r="F1618" s="371">
        <v>2398.5</v>
      </c>
    </row>
    <row r="1619" spans="2:6" s="86" customFormat="1" ht="15.95" customHeight="1">
      <c r="B1619" s="336">
        <v>62</v>
      </c>
      <c r="C1619" s="344" t="s">
        <v>97</v>
      </c>
      <c r="D1619" s="338">
        <v>2016</v>
      </c>
      <c r="E1619" s="324" t="s">
        <v>32</v>
      </c>
      <c r="F1619" s="371">
        <v>2398.5</v>
      </c>
    </row>
    <row r="1620" spans="2:6" s="86" customFormat="1" ht="15.95" customHeight="1">
      <c r="B1620" s="336">
        <v>63</v>
      </c>
      <c r="C1620" s="344" t="s">
        <v>97</v>
      </c>
      <c r="D1620" s="338">
        <v>2016</v>
      </c>
      <c r="E1620" s="324" t="s">
        <v>32</v>
      </c>
      <c r="F1620" s="371">
        <v>2398.5</v>
      </c>
    </row>
    <row r="1621" spans="2:6" s="86" customFormat="1" ht="15.95" customHeight="1">
      <c r="B1621" s="336">
        <v>64</v>
      </c>
      <c r="C1621" s="344" t="s">
        <v>97</v>
      </c>
      <c r="D1621" s="338">
        <v>2016</v>
      </c>
      <c r="E1621" s="324" t="s">
        <v>32</v>
      </c>
      <c r="F1621" s="371">
        <v>2182.9899999999998</v>
      </c>
    </row>
    <row r="1622" spans="2:6" s="86" customFormat="1" ht="15.95" customHeight="1">
      <c r="B1622" s="336">
        <v>65</v>
      </c>
      <c r="C1622" s="344" t="s">
        <v>97</v>
      </c>
      <c r="D1622" s="338">
        <v>2016</v>
      </c>
      <c r="E1622" s="324" t="s">
        <v>32</v>
      </c>
      <c r="F1622" s="371">
        <v>2183.02</v>
      </c>
    </row>
    <row r="1623" spans="2:6" s="86" customFormat="1" ht="15.95" customHeight="1">
      <c r="B1623" s="336">
        <v>66</v>
      </c>
      <c r="C1623" s="344" t="s">
        <v>97</v>
      </c>
      <c r="D1623" s="338">
        <v>2016</v>
      </c>
      <c r="E1623" s="324" t="s">
        <v>32</v>
      </c>
      <c r="F1623" s="371">
        <v>2183.02</v>
      </c>
    </row>
    <row r="1624" spans="2:6" s="86" customFormat="1" ht="15.95" customHeight="1">
      <c r="B1624" s="336">
        <v>67</v>
      </c>
      <c r="C1624" s="344" t="s">
        <v>97</v>
      </c>
      <c r="D1624" s="338">
        <v>2016</v>
      </c>
      <c r="E1624" s="324" t="s">
        <v>32</v>
      </c>
      <c r="F1624" s="371">
        <v>2183.02</v>
      </c>
    </row>
    <row r="1625" spans="2:6" s="86" customFormat="1" ht="15.95" customHeight="1">
      <c r="B1625" s="336">
        <v>68</v>
      </c>
      <c r="C1625" s="344" t="s">
        <v>97</v>
      </c>
      <c r="D1625" s="338">
        <v>2016</v>
      </c>
      <c r="E1625" s="324" t="s">
        <v>32</v>
      </c>
      <c r="F1625" s="371">
        <v>2183.02</v>
      </c>
    </row>
    <row r="1626" spans="2:6" s="86" customFormat="1" ht="15.95" customHeight="1">
      <c r="B1626" s="336">
        <v>69</v>
      </c>
      <c r="C1626" s="344" t="s">
        <v>97</v>
      </c>
      <c r="D1626" s="338">
        <v>2016</v>
      </c>
      <c r="E1626" s="324" t="s">
        <v>32</v>
      </c>
      <c r="F1626" s="371">
        <v>2183.02</v>
      </c>
    </row>
    <row r="1627" spans="2:6" s="86" customFormat="1" ht="15.95" customHeight="1">
      <c r="B1627" s="336">
        <v>70</v>
      </c>
      <c r="C1627" s="344" t="s">
        <v>97</v>
      </c>
      <c r="D1627" s="338">
        <v>2016</v>
      </c>
      <c r="E1627" s="324" t="s">
        <v>32</v>
      </c>
      <c r="F1627" s="371">
        <v>2183.02</v>
      </c>
    </row>
    <row r="1628" spans="2:6" s="86" customFormat="1" ht="15.95" customHeight="1">
      <c r="B1628" s="336">
        <v>71</v>
      </c>
      <c r="C1628" s="344" t="s">
        <v>653</v>
      </c>
      <c r="D1628" s="338">
        <v>2016</v>
      </c>
      <c r="E1628" s="324" t="s">
        <v>32</v>
      </c>
      <c r="F1628" s="371">
        <v>1033.2</v>
      </c>
    </row>
    <row r="1629" spans="2:6" s="86" customFormat="1" ht="15.95" customHeight="1">
      <c r="B1629" s="336">
        <v>72</v>
      </c>
      <c r="C1629" s="347" t="s">
        <v>653</v>
      </c>
      <c r="D1629" s="338">
        <v>2016</v>
      </c>
      <c r="E1629" s="324" t="s">
        <v>32</v>
      </c>
      <c r="F1629" s="371">
        <v>1033.2</v>
      </c>
    </row>
    <row r="1630" spans="2:6" s="86" customFormat="1" ht="15.95" customHeight="1">
      <c r="B1630" s="336">
        <v>73</v>
      </c>
      <c r="C1630" s="347" t="s">
        <v>653</v>
      </c>
      <c r="D1630" s="338">
        <v>2016</v>
      </c>
      <c r="E1630" s="324" t="s">
        <v>32</v>
      </c>
      <c r="F1630" s="371">
        <v>1033.2</v>
      </c>
    </row>
    <row r="1631" spans="2:6" s="86" customFormat="1" ht="15.95" customHeight="1">
      <c r="B1631" s="336">
        <v>74</v>
      </c>
      <c r="C1631" s="347" t="s">
        <v>4829</v>
      </c>
      <c r="D1631" s="338">
        <v>2016</v>
      </c>
      <c r="E1631" s="324" t="s">
        <v>32</v>
      </c>
      <c r="F1631" s="371">
        <v>692</v>
      </c>
    </row>
    <row r="1632" spans="2:6" s="86" customFormat="1" ht="15.95" customHeight="1">
      <c r="B1632" s="336">
        <v>75</v>
      </c>
      <c r="C1632" s="347" t="s">
        <v>782</v>
      </c>
      <c r="D1632" s="338">
        <v>2017</v>
      </c>
      <c r="E1632" s="324" t="s">
        <v>32</v>
      </c>
      <c r="F1632" s="371">
        <v>789</v>
      </c>
    </row>
    <row r="1633" spans="2:6" s="86" customFormat="1" ht="15.95" customHeight="1">
      <c r="B1633" s="336">
        <v>76</v>
      </c>
      <c r="C1633" s="347" t="s">
        <v>782</v>
      </c>
      <c r="D1633" s="338">
        <v>2017</v>
      </c>
      <c r="E1633" s="324" t="s">
        <v>32</v>
      </c>
      <c r="F1633" s="371">
        <v>948.33</v>
      </c>
    </row>
    <row r="1634" spans="2:6" s="86" customFormat="1" ht="15.95" customHeight="1">
      <c r="B1634" s="336">
        <v>77</v>
      </c>
      <c r="C1634" s="347" t="s">
        <v>782</v>
      </c>
      <c r="D1634" s="338">
        <v>2017</v>
      </c>
      <c r="E1634" s="324" t="s">
        <v>32</v>
      </c>
      <c r="F1634" s="371">
        <v>948.33</v>
      </c>
    </row>
    <row r="1635" spans="2:6" s="86" customFormat="1" ht="15.95" customHeight="1">
      <c r="B1635" s="336">
        <v>78</v>
      </c>
      <c r="C1635" s="347" t="s">
        <v>782</v>
      </c>
      <c r="D1635" s="338">
        <v>2017</v>
      </c>
      <c r="E1635" s="324" t="s">
        <v>32</v>
      </c>
      <c r="F1635" s="371">
        <v>948.33</v>
      </c>
    </row>
    <row r="1636" spans="2:6" s="86" customFormat="1" ht="15.95" customHeight="1">
      <c r="B1636" s="336">
        <v>79</v>
      </c>
      <c r="C1636" s="347" t="s">
        <v>782</v>
      </c>
      <c r="D1636" s="338">
        <v>2017</v>
      </c>
      <c r="E1636" s="324" t="s">
        <v>32</v>
      </c>
      <c r="F1636" s="371">
        <v>778.59</v>
      </c>
    </row>
    <row r="1637" spans="2:6" s="86" customFormat="1" ht="15.95" customHeight="1">
      <c r="B1637" s="336">
        <v>80</v>
      </c>
      <c r="C1637" s="347" t="s">
        <v>782</v>
      </c>
      <c r="D1637" s="338">
        <v>2017</v>
      </c>
      <c r="E1637" s="324" t="s">
        <v>32</v>
      </c>
      <c r="F1637" s="371">
        <v>778.59</v>
      </c>
    </row>
    <row r="1638" spans="2:6" s="86" customFormat="1" ht="15.95" customHeight="1">
      <c r="B1638" s="336">
        <v>81</v>
      </c>
      <c r="C1638" s="347" t="s">
        <v>782</v>
      </c>
      <c r="D1638" s="338">
        <v>2017</v>
      </c>
      <c r="E1638" s="324" t="s">
        <v>32</v>
      </c>
      <c r="F1638" s="371">
        <v>778.59</v>
      </c>
    </row>
    <row r="1639" spans="2:6" s="86" customFormat="1" ht="15.95" customHeight="1">
      <c r="B1639" s="336">
        <v>82</v>
      </c>
      <c r="C1639" s="347" t="s">
        <v>782</v>
      </c>
      <c r="D1639" s="338">
        <v>2017</v>
      </c>
      <c r="E1639" s="324" t="s">
        <v>32</v>
      </c>
      <c r="F1639" s="371">
        <v>778.59</v>
      </c>
    </row>
    <row r="1640" spans="2:6" s="86" customFormat="1" ht="15.95" customHeight="1">
      <c r="B1640" s="336">
        <v>83</v>
      </c>
      <c r="C1640" s="347" t="s">
        <v>782</v>
      </c>
      <c r="D1640" s="338">
        <v>2017</v>
      </c>
      <c r="E1640" s="324" t="s">
        <v>32</v>
      </c>
      <c r="F1640" s="371">
        <v>778.59</v>
      </c>
    </row>
    <row r="1641" spans="2:6" s="86" customFormat="1" ht="15.95" customHeight="1">
      <c r="B1641" s="336">
        <v>84</v>
      </c>
      <c r="C1641" s="347" t="s">
        <v>97</v>
      </c>
      <c r="D1641" s="338">
        <v>2017</v>
      </c>
      <c r="E1641" s="324" t="s">
        <v>32</v>
      </c>
      <c r="F1641" s="371">
        <v>2349.0300000000002</v>
      </c>
    </row>
    <row r="1642" spans="2:6" s="86" customFormat="1" ht="15.95" customHeight="1">
      <c r="B1642" s="336">
        <v>85</v>
      </c>
      <c r="C1642" s="347" t="s">
        <v>97</v>
      </c>
      <c r="D1642" s="338">
        <v>2017</v>
      </c>
      <c r="E1642" s="324" t="s">
        <v>32</v>
      </c>
      <c r="F1642" s="371">
        <v>2349</v>
      </c>
    </row>
    <row r="1643" spans="2:6" s="86" customFormat="1" ht="15.95" customHeight="1">
      <c r="B1643" s="336">
        <v>86</v>
      </c>
      <c r="C1643" s="347" t="s">
        <v>97</v>
      </c>
      <c r="D1643" s="338">
        <v>2017</v>
      </c>
      <c r="E1643" s="324" t="s">
        <v>32</v>
      </c>
      <c r="F1643" s="371">
        <v>2349</v>
      </c>
    </row>
    <row r="1644" spans="2:6" s="86" customFormat="1" ht="15.95" customHeight="1">
      <c r="B1644" s="336">
        <v>87</v>
      </c>
      <c r="C1644" s="347" t="s">
        <v>97</v>
      </c>
      <c r="D1644" s="338">
        <v>2017</v>
      </c>
      <c r="E1644" s="324" t="s">
        <v>32</v>
      </c>
      <c r="F1644" s="371">
        <v>2349</v>
      </c>
    </row>
    <row r="1645" spans="2:6" s="86" customFormat="1" ht="15.95" customHeight="1">
      <c r="B1645" s="336">
        <v>88</v>
      </c>
      <c r="C1645" s="347" t="s">
        <v>97</v>
      </c>
      <c r="D1645" s="338">
        <v>2017</v>
      </c>
      <c r="E1645" s="324" t="s">
        <v>32</v>
      </c>
      <c r="F1645" s="371">
        <v>2349</v>
      </c>
    </row>
    <row r="1646" spans="2:6" s="86" customFormat="1" ht="15.95" customHeight="1">
      <c r="B1646" s="336">
        <v>89</v>
      </c>
      <c r="C1646" s="347" t="s">
        <v>2747</v>
      </c>
      <c r="D1646" s="338">
        <v>2017</v>
      </c>
      <c r="E1646" s="324" t="s">
        <v>32</v>
      </c>
      <c r="F1646" s="371">
        <v>645</v>
      </c>
    </row>
    <row r="1647" spans="2:6" s="86" customFormat="1" ht="15.95" customHeight="1">
      <c r="B1647" s="336">
        <v>90</v>
      </c>
      <c r="C1647" s="347" t="s">
        <v>2748</v>
      </c>
      <c r="D1647" s="338">
        <v>2017</v>
      </c>
      <c r="E1647" s="324" t="s">
        <v>32</v>
      </c>
      <c r="F1647" s="371">
        <v>359</v>
      </c>
    </row>
    <row r="1648" spans="2:6" s="86" customFormat="1" ht="15.95" customHeight="1">
      <c r="B1648" s="336">
        <v>91</v>
      </c>
      <c r="C1648" s="347" t="s">
        <v>2749</v>
      </c>
      <c r="D1648" s="338">
        <v>2017</v>
      </c>
      <c r="E1648" s="324" t="s">
        <v>32</v>
      </c>
      <c r="F1648" s="371">
        <v>448.95</v>
      </c>
    </row>
    <row r="1649" spans="2:6" s="86" customFormat="1" ht="15.95" customHeight="1">
      <c r="B1649" s="336">
        <v>92</v>
      </c>
      <c r="C1649" s="347" t="s">
        <v>2749</v>
      </c>
      <c r="D1649" s="338">
        <v>2017</v>
      </c>
      <c r="E1649" s="324" t="s">
        <v>32</v>
      </c>
      <c r="F1649" s="371">
        <v>448.95</v>
      </c>
    </row>
    <row r="1650" spans="2:6" s="86" customFormat="1" ht="15.95" customHeight="1">
      <c r="B1650" s="336">
        <v>93</v>
      </c>
      <c r="C1650" s="347" t="s">
        <v>2749</v>
      </c>
      <c r="D1650" s="338">
        <v>2017</v>
      </c>
      <c r="E1650" s="324" t="s">
        <v>32</v>
      </c>
      <c r="F1650" s="371">
        <v>448.95</v>
      </c>
    </row>
    <row r="1651" spans="2:6" s="86" customFormat="1" ht="15.95" customHeight="1">
      <c r="B1651" s="336">
        <v>94</v>
      </c>
      <c r="C1651" s="347" t="s">
        <v>2749</v>
      </c>
      <c r="D1651" s="338">
        <v>2017</v>
      </c>
      <c r="E1651" s="324" t="s">
        <v>32</v>
      </c>
      <c r="F1651" s="371">
        <v>448.95</v>
      </c>
    </row>
    <row r="1652" spans="2:6" s="86" customFormat="1" ht="15.95" customHeight="1">
      <c r="B1652" s="336">
        <v>95</v>
      </c>
      <c r="C1652" s="347" t="s">
        <v>2749</v>
      </c>
      <c r="D1652" s="338">
        <v>2017</v>
      </c>
      <c r="E1652" s="324" t="s">
        <v>32</v>
      </c>
      <c r="F1652" s="371">
        <v>448.95</v>
      </c>
    </row>
    <row r="1653" spans="2:6" s="86" customFormat="1" ht="15.95" customHeight="1">
      <c r="B1653" s="336">
        <v>96</v>
      </c>
      <c r="C1653" s="347" t="s">
        <v>653</v>
      </c>
      <c r="D1653" s="338">
        <v>2017</v>
      </c>
      <c r="E1653" s="324" t="s">
        <v>32</v>
      </c>
      <c r="F1653" s="371">
        <v>350.55</v>
      </c>
    </row>
    <row r="1654" spans="2:6" s="86" customFormat="1" ht="15.95" customHeight="1">
      <c r="B1654" s="336">
        <v>97</v>
      </c>
      <c r="C1654" s="347" t="s">
        <v>653</v>
      </c>
      <c r="D1654" s="338">
        <v>2017</v>
      </c>
      <c r="E1654" s="324" t="s">
        <v>32</v>
      </c>
      <c r="F1654" s="371">
        <v>350.55</v>
      </c>
    </row>
    <row r="1655" spans="2:6" s="86" customFormat="1" ht="15.95" customHeight="1">
      <c r="B1655" s="336">
        <v>98</v>
      </c>
      <c r="C1655" s="347" t="s">
        <v>653</v>
      </c>
      <c r="D1655" s="338">
        <v>2017</v>
      </c>
      <c r="E1655" s="324" t="s">
        <v>32</v>
      </c>
      <c r="F1655" s="371">
        <v>350.55</v>
      </c>
    </row>
    <row r="1656" spans="2:6" s="86" customFormat="1" ht="15.95" customHeight="1">
      <c r="B1656" s="336">
        <v>99</v>
      </c>
      <c r="C1656" s="347" t="s">
        <v>653</v>
      </c>
      <c r="D1656" s="338">
        <v>2017</v>
      </c>
      <c r="E1656" s="324" t="s">
        <v>32</v>
      </c>
      <c r="F1656" s="371">
        <v>350.55</v>
      </c>
    </row>
    <row r="1657" spans="2:6" s="86" customFormat="1" ht="15.95" customHeight="1">
      <c r="B1657" s="336">
        <v>100</v>
      </c>
      <c r="C1657" s="347" t="s">
        <v>2750</v>
      </c>
      <c r="D1657" s="338">
        <v>2017</v>
      </c>
      <c r="E1657" s="324" t="s">
        <v>32</v>
      </c>
      <c r="F1657" s="371">
        <v>289.05</v>
      </c>
    </row>
    <row r="1658" spans="2:6" s="86" customFormat="1" ht="15.95" customHeight="1">
      <c r="B1658" s="336">
        <v>101</v>
      </c>
      <c r="C1658" s="347" t="s">
        <v>2750</v>
      </c>
      <c r="D1658" s="338">
        <v>2017</v>
      </c>
      <c r="E1658" s="324" t="s">
        <v>32</v>
      </c>
      <c r="F1658" s="371">
        <v>289.05</v>
      </c>
    </row>
    <row r="1659" spans="2:6" s="86" customFormat="1" ht="15.95" customHeight="1">
      <c r="B1659" s="336">
        <v>102</v>
      </c>
      <c r="C1659" s="347" t="s">
        <v>2750</v>
      </c>
      <c r="D1659" s="338">
        <v>2017</v>
      </c>
      <c r="E1659" s="324" t="s">
        <v>32</v>
      </c>
      <c r="F1659" s="371">
        <v>289.05</v>
      </c>
    </row>
    <row r="1660" spans="2:6" s="86" customFormat="1" ht="15.95" customHeight="1">
      <c r="B1660" s="336">
        <v>103</v>
      </c>
      <c r="C1660" s="347" t="s">
        <v>2750</v>
      </c>
      <c r="D1660" s="338">
        <v>2017</v>
      </c>
      <c r="E1660" s="324" t="s">
        <v>32</v>
      </c>
      <c r="F1660" s="371">
        <v>289.05</v>
      </c>
    </row>
    <row r="1661" spans="2:6" s="86" customFormat="1" ht="15.95" customHeight="1">
      <c r="B1661" s="336">
        <v>104</v>
      </c>
      <c r="C1661" s="347" t="s">
        <v>2750</v>
      </c>
      <c r="D1661" s="338">
        <v>2017</v>
      </c>
      <c r="E1661" s="324" t="s">
        <v>32</v>
      </c>
      <c r="F1661" s="371">
        <v>289.05</v>
      </c>
    </row>
    <row r="1662" spans="2:6" s="86" customFormat="1" ht="15.95" customHeight="1">
      <c r="B1662" s="336">
        <v>105</v>
      </c>
      <c r="C1662" s="347" t="s">
        <v>2750</v>
      </c>
      <c r="D1662" s="338">
        <v>2017</v>
      </c>
      <c r="E1662" s="324" t="s">
        <v>32</v>
      </c>
      <c r="F1662" s="371">
        <v>289.05</v>
      </c>
    </row>
    <row r="1663" spans="2:6" s="86" customFormat="1" ht="15.95" customHeight="1">
      <c r="B1663" s="336">
        <v>117</v>
      </c>
      <c r="C1663" s="347" t="s">
        <v>4831</v>
      </c>
      <c r="D1663" s="338">
        <v>2018</v>
      </c>
      <c r="E1663" s="324" t="s">
        <v>32</v>
      </c>
      <c r="F1663" s="371">
        <v>360</v>
      </c>
    </row>
    <row r="1664" spans="2:6" s="86" customFormat="1" ht="15.95" customHeight="1">
      <c r="B1664" s="336">
        <v>122</v>
      </c>
      <c r="C1664" s="347" t="s">
        <v>3419</v>
      </c>
      <c r="D1664" s="338">
        <v>2018</v>
      </c>
      <c r="E1664" s="324" t="s">
        <v>32</v>
      </c>
      <c r="F1664" s="371">
        <v>305</v>
      </c>
    </row>
    <row r="1665" spans="2:6" s="86" customFormat="1" ht="15.95" customHeight="1">
      <c r="B1665" s="336">
        <v>123</v>
      </c>
      <c r="C1665" s="347" t="s">
        <v>3419</v>
      </c>
      <c r="D1665" s="338">
        <v>2018</v>
      </c>
      <c r="E1665" s="324" t="s">
        <v>32</v>
      </c>
      <c r="F1665" s="371">
        <v>305</v>
      </c>
    </row>
    <row r="1666" spans="2:6" s="86" customFormat="1" ht="15.95" customHeight="1">
      <c r="B1666" s="336">
        <v>124</v>
      </c>
      <c r="C1666" s="347" t="s">
        <v>3420</v>
      </c>
      <c r="D1666" s="338">
        <v>2018</v>
      </c>
      <c r="E1666" s="324" t="s">
        <v>32</v>
      </c>
      <c r="F1666" s="371">
        <v>930</v>
      </c>
    </row>
    <row r="1667" spans="2:6" s="86" customFormat="1" ht="15.95" customHeight="1">
      <c r="B1667" s="336">
        <v>125</v>
      </c>
      <c r="C1667" s="347" t="s">
        <v>3420</v>
      </c>
      <c r="D1667" s="338">
        <v>2018</v>
      </c>
      <c r="E1667" s="324" t="s">
        <v>32</v>
      </c>
      <c r="F1667" s="371">
        <v>930</v>
      </c>
    </row>
    <row r="1668" spans="2:6" s="86" customFormat="1" ht="15.95" customHeight="1">
      <c r="B1668" s="336">
        <v>126</v>
      </c>
      <c r="C1668" s="347" t="s">
        <v>3420</v>
      </c>
      <c r="D1668" s="338">
        <v>2018</v>
      </c>
      <c r="E1668" s="324" t="s">
        <v>32</v>
      </c>
      <c r="F1668" s="371">
        <v>930</v>
      </c>
    </row>
    <row r="1669" spans="2:6" s="86" customFormat="1" ht="15.95" customHeight="1">
      <c r="B1669" s="336">
        <v>127</v>
      </c>
      <c r="C1669" s="347" t="s">
        <v>3420</v>
      </c>
      <c r="D1669" s="338">
        <v>2018</v>
      </c>
      <c r="E1669" s="324" t="s">
        <v>32</v>
      </c>
      <c r="F1669" s="371">
        <v>930</v>
      </c>
    </row>
    <row r="1670" spans="2:6" s="86" customFormat="1" ht="15.95" customHeight="1">
      <c r="B1670" s="336">
        <v>128</v>
      </c>
      <c r="C1670" s="347" t="s">
        <v>782</v>
      </c>
      <c r="D1670" s="338">
        <v>2018</v>
      </c>
      <c r="E1670" s="324" t="s">
        <v>32</v>
      </c>
      <c r="F1670" s="371">
        <v>730</v>
      </c>
    </row>
    <row r="1671" spans="2:6" s="86" customFormat="1" ht="15.95" customHeight="1">
      <c r="B1671" s="336">
        <v>129</v>
      </c>
      <c r="C1671" s="347" t="s">
        <v>782</v>
      </c>
      <c r="D1671" s="338">
        <v>2018</v>
      </c>
      <c r="E1671" s="324" t="s">
        <v>32</v>
      </c>
      <c r="F1671" s="371">
        <v>730</v>
      </c>
    </row>
    <row r="1672" spans="2:6" s="86" customFormat="1" ht="15.95" customHeight="1">
      <c r="B1672" s="336">
        <v>130</v>
      </c>
      <c r="C1672" s="347" t="s">
        <v>782</v>
      </c>
      <c r="D1672" s="338">
        <v>2018</v>
      </c>
      <c r="E1672" s="324" t="s">
        <v>32</v>
      </c>
      <c r="F1672" s="371">
        <v>730</v>
      </c>
    </row>
    <row r="1673" spans="2:6" s="86" customFormat="1" ht="15.95" customHeight="1">
      <c r="B1673" s="336">
        <v>131</v>
      </c>
      <c r="C1673" s="347" t="s">
        <v>782</v>
      </c>
      <c r="D1673" s="338">
        <v>2018</v>
      </c>
      <c r="E1673" s="324" t="s">
        <v>32</v>
      </c>
      <c r="F1673" s="371">
        <v>730</v>
      </c>
    </row>
    <row r="1674" spans="2:6" s="86" customFormat="1" ht="15.95" customHeight="1">
      <c r="B1674" s="336">
        <v>132</v>
      </c>
      <c r="C1674" s="347" t="s">
        <v>782</v>
      </c>
      <c r="D1674" s="338">
        <v>2018</v>
      </c>
      <c r="E1674" s="324" t="s">
        <v>32</v>
      </c>
      <c r="F1674" s="371">
        <v>730</v>
      </c>
    </row>
    <row r="1675" spans="2:6" s="86" customFormat="1" ht="15.95" customHeight="1">
      <c r="B1675" s="336">
        <v>133</v>
      </c>
      <c r="C1675" s="347" t="s">
        <v>3421</v>
      </c>
      <c r="D1675" s="338">
        <v>2018</v>
      </c>
      <c r="E1675" s="324" t="s">
        <v>32</v>
      </c>
      <c r="F1675" s="371">
        <v>2100</v>
      </c>
    </row>
    <row r="1676" spans="2:6" s="86" customFormat="1" ht="15.95" customHeight="1">
      <c r="B1676" s="336">
        <v>152</v>
      </c>
      <c r="C1676" s="347" t="s">
        <v>3422</v>
      </c>
      <c r="D1676" s="338">
        <v>2019</v>
      </c>
      <c r="E1676" s="324" t="s">
        <v>32</v>
      </c>
      <c r="F1676" s="371">
        <v>1168.5</v>
      </c>
    </row>
    <row r="1677" spans="2:6" s="86" customFormat="1" ht="15.95" customHeight="1">
      <c r="B1677" s="336">
        <v>153</v>
      </c>
      <c r="C1677" s="347" t="s">
        <v>3422</v>
      </c>
      <c r="D1677" s="338">
        <v>2019</v>
      </c>
      <c r="E1677" s="324" t="s">
        <v>32</v>
      </c>
      <c r="F1677" s="371">
        <v>1168.5</v>
      </c>
    </row>
    <row r="1678" spans="2:6" s="86" customFormat="1" ht="15.95" customHeight="1">
      <c r="B1678" s="336">
        <v>154</v>
      </c>
      <c r="C1678" s="347" t="s">
        <v>3423</v>
      </c>
      <c r="D1678" s="338">
        <v>2019</v>
      </c>
      <c r="E1678" s="324" t="s">
        <v>32</v>
      </c>
      <c r="F1678" s="371">
        <v>350.55</v>
      </c>
    </row>
    <row r="1679" spans="2:6" s="86" customFormat="1" ht="15.95" customHeight="1">
      <c r="B1679" s="336">
        <v>155</v>
      </c>
      <c r="C1679" s="347" t="s">
        <v>3423</v>
      </c>
      <c r="D1679" s="338">
        <v>2019</v>
      </c>
      <c r="E1679" s="324" t="s">
        <v>32</v>
      </c>
      <c r="F1679" s="371">
        <v>350.55</v>
      </c>
    </row>
    <row r="1680" spans="2:6" s="86" customFormat="1" ht="15.95" customHeight="1">
      <c r="B1680" s="336">
        <v>156</v>
      </c>
      <c r="C1680" s="347" t="s">
        <v>3423</v>
      </c>
      <c r="D1680" s="338">
        <v>2019</v>
      </c>
      <c r="E1680" s="324" t="s">
        <v>32</v>
      </c>
      <c r="F1680" s="371">
        <v>350.55</v>
      </c>
    </row>
    <row r="1681" spans="2:6" s="86" customFormat="1" ht="15.95" customHeight="1">
      <c r="B1681" s="336">
        <v>157</v>
      </c>
      <c r="C1681" s="347" t="s">
        <v>3423</v>
      </c>
      <c r="D1681" s="338">
        <v>2019</v>
      </c>
      <c r="E1681" s="324" t="s">
        <v>32</v>
      </c>
      <c r="F1681" s="371">
        <v>350.55</v>
      </c>
    </row>
    <row r="1682" spans="2:6" s="86" customFormat="1" ht="15.95" customHeight="1">
      <c r="B1682" s="336">
        <v>158</v>
      </c>
      <c r="C1682" s="347" t="s">
        <v>3423</v>
      </c>
      <c r="D1682" s="338">
        <v>2019</v>
      </c>
      <c r="E1682" s="324" t="s">
        <v>32</v>
      </c>
      <c r="F1682" s="371">
        <v>350.55</v>
      </c>
    </row>
    <row r="1683" spans="2:6" s="86" customFormat="1" ht="15.95" customHeight="1">
      <c r="B1683" s="336">
        <v>159</v>
      </c>
      <c r="C1683" s="347" t="s">
        <v>3423</v>
      </c>
      <c r="D1683" s="338">
        <v>2019</v>
      </c>
      <c r="E1683" s="324" t="s">
        <v>32</v>
      </c>
      <c r="F1683" s="371">
        <v>350.55</v>
      </c>
    </row>
    <row r="1684" spans="2:6" s="86" customFormat="1" ht="15.95" customHeight="1">
      <c r="B1684" s="336">
        <v>160</v>
      </c>
      <c r="C1684" s="347" t="s">
        <v>3423</v>
      </c>
      <c r="D1684" s="338">
        <v>2019</v>
      </c>
      <c r="E1684" s="324" t="s">
        <v>32</v>
      </c>
      <c r="F1684" s="371">
        <v>350.55</v>
      </c>
    </row>
    <row r="1685" spans="2:6" s="86" customFormat="1" ht="15.95" customHeight="1">
      <c r="B1685" s="336">
        <v>161</v>
      </c>
      <c r="C1685" s="347" t="s">
        <v>2749</v>
      </c>
      <c r="D1685" s="338">
        <v>2019</v>
      </c>
      <c r="E1685" s="324" t="s">
        <v>32</v>
      </c>
      <c r="F1685" s="371">
        <v>369</v>
      </c>
    </row>
    <row r="1686" spans="2:6" s="86" customFormat="1" ht="15.95" customHeight="1">
      <c r="B1686" s="336">
        <v>162</v>
      </c>
      <c r="C1686" s="347" t="s">
        <v>2749</v>
      </c>
      <c r="D1686" s="338">
        <v>2019</v>
      </c>
      <c r="E1686" s="324" t="s">
        <v>32</v>
      </c>
      <c r="F1686" s="371">
        <v>369</v>
      </c>
    </row>
    <row r="1687" spans="2:6" s="86" customFormat="1" ht="15.95" customHeight="1">
      <c r="B1687" s="336">
        <v>163</v>
      </c>
      <c r="C1687" s="347" t="s">
        <v>2749</v>
      </c>
      <c r="D1687" s="338">
        <v>2019</v>
      </c>
      <c r="E1687" s="324" t="s">
        <v>32</v>
      </c>
      <c r="F1687" s="371">
        <v>369</v>
      </c>
    </row>
    <row r="1688" spans="2:6" s="86" customFormat="1" ht="15.95" customHeight="1">
      <c r="B1688" s="336">
        <v>164</v>
      </c>
      <c r="C1688" s="347" t="s">
        <v>2749</v>
      </c>
      <c r="D1688" s="338">
        <v>2019</v>
      </c>
      <c r="E1688" s="324" t="s">
        <v>32</v>
      </c>
      <c r="F1688" s="371">
        <v>369</v>
      </c>
    </row>
    <row r="1689" spans="2:6" s="86" customFormat="1" ht="15.95" customHeight="1">
      <c r="B1689" s="336">
        <v>165</v>
      </c>
      <c r="C1689" s="347" t="s">
        <v>2749</v>
      </c>
      <c r="D1689" s="338">
        <v>2019</v>
      </c>
      <c r="E1689" s="324" t="s">
        <v>32</v>
      </c>
      <c r="F1689" s="371">
        <v>369</v>
      </c>
    </row>
    <row r="1690" spans="2:6" s="86" customFormat="1" ht="15.95" customHeight="1">
      <c r="B1690" s="336">
        <v>166</v>
      </c>
      <c r="C1690" s="347" t="s">
        <v>2749</v>
      </c>
      <c r="D1690" s="338">
        <v>2019</v>
      </c>
      <c r="E1690" s="324" t="s">
        <v>32</v>
      </c>
      <c r="F1690" s="371">
        <v>369</v>
      </c>
    </row>
    <row r="1691" spans="2:6" s="86" customFormat="1" ht="15.95" customHeight="1">
      <c r="B1691" s="336">
        <v>167</v>
      </c>
      <c r="C1691" s="347" t="s">
        <v>2749</v>
      </c>
      <c r="D1691" s="338">
        <v>2019</v>
      </c>
      <c r="E1691" s="324" t="s">
        <v>32</v>
      </c>
      <c r="F1691" s="371">
        <v>369</v>
      </c>
    </row>
    <row r="1692" spans="2:6" s="86" customFormat="1" ht="15.95" customHeight="1">
      <c r="B1692" s="336">
        <v>168</v>
      </c>
      <c r="C1692" s="347" t="s">
        <v>4835</v>
      </c>
      <c r="D1692" s="338">
        <v>2019</v>
      </c>
      <c r="E1692" s="324" t="s">
        <v>32</v>
      </c>
      <c r="F1692" s="371">
        <v>277.98</v>
      </c>
    </row>
    <row r="1693" spans="2:6" s="86" customFormat="1" ht="15.95" customHeight="1">
      <c r="B1693" s="336">
        <v>169</v>
      </c>
      <c r="C1693" s="347" t="s">
        <v>1905</v>
      </c>
      <c r="D1693" s="338">
        <v>2019</v>
      </c>
      <c r="E1693" s="324" t="s">
        <v>32</v>
      </c>
      <c r="F1693" s="371">
        <v>3499.35</v>
      </c>
    </row>
    <row r="1694" spans="2:6" s="86" customFormat="1" ht="15.95" customHeight="1">
      <c r="B1694" s="336">
        <v>170</v>
      </c>
      <c r="C1694" s="347" t="s">
        <v>1905</v>
      </c>
      <c r="D1694" s="338">
        <v>2019</v>
      </c>
      <c r="E1694" s="324" t="s">
        <v>32</v>
      </c>
      <c r="F1694" s="371">
        <v>3499.35</v>
      </c>
    </row>
    <row r="1695" spans="2:6" s="86" customFormat="1" ht="15.95" customHeight="1">
      <c r="B1695" s="336">
        <v>171</v>
      </c>
      <c r="C1695" s="347" t="s">
        <v>3424</v>
      </c>
      <c r="D1695" s="338">
        <v>2019</v>
      </c>
      <c r="E1695" s="324" t="s">
        <v>32</v>
      </c>
      <c r="F1695" s="371">
        <v>356.72</v>
      </c>
    </row>
    <row r="1696" spans="2:6" s="86" customFormat="1" ht="15.95" customHeight="1">
      <c r="B1696" s="336">
        <v>172</v>
      </c>
      <c r="C1696" s="347" t="s">
        <v>3424</v>
      </c>
      <c r="D1696" s="338">
        <v>2019</v>
      </c>
      <c r="E1696" s="324" t="s">
        <v>32</v>
      </c>
      <c r="F1696" s="371">
        <v>356.71</v>
      </c>
    </row>
    <row r="1697" spans="2:6" s="86" customFormat="1" ht="15.95" customHeight="1">
      <c r="B1697" s="336">
        <v>173</v>
      </c>
      <c r="C1697" s="347" t="s">
        <v>3424</v>
      </c>
      <c r="D1697" s="338">
        <v>2019</v>
      </c>
      <c r="E1697" s="324" t="s">
        <v>32</v>
      </c>
      <c r="F1697" s="371">
        <v>356.71</v>
      </c>
    </row>
    <row r="1698" spans="2:6" s="86" customFormat="1" ht="15.95" customHeight="1">
      <c r="B1698" s="336">
        <v>174</v>
      </c>
      <c r="C1698" s="347" t="s">
        <v>782</v>
      </c>
      <c r="D1698" s="338">
        <v>2019</v>
      </c>
      <c r="E1698" s="324" t="s">
        <v>32</v>
      </c>
      <c r="F1698" s="371">
        <v>922.75</v>
      </c>
    </row>
    <row r="1699" spans="2:6" s="86" customFormat="1" ht="15.95" customHeight="1">
      <c r="B1699" s="336">
        <v>175</v>
      </c>
      <c r="C1699" s="347" t="s">
        <v>782</v>
      </c>
      <c r="D1699" s="338">
        <v>2019</v>
      </c>
      <c r="E1699" s="324" t="s">
        <v>32</v>
      </c>
      <c r="F1699" s="371">
        <v>922.76</v>
      </c>
    </row>
    <row r="1700" spans="2:6" s="86" customFormat="1" ht="15.95" customHeight="1">
      <c r="B1700" s="336">
        <v>176</v>
      </c>
      <c r="C1700" s="347" t="s">
        <v>782</v>
      </c>
      <c r="D1700" s="338">
        <v>2019</v>
      </c>
      <c r="E1700" s="324" t="s">
        <v>32</v>
      </c>
      <c r="F1700" s="371">
        <v>922.76</v>
      </c>
    </row>
    <row r="1701" spans="2:6" s="86" customFormat="1" ht="15.95" customHeight="1">
      <c r="B1701" s="336">
        <v>177</v>
      </c>
      <c r="C1701" s="347" t="s">
        <v>782</v>
      </c>
      <c r="D1701" s="338">
        <v>2019</v>
      </c>
      <c r="E1701" s="324" t="s">
        <v>32</v>
      </c>
      <c r="F1701" s="371">
        <v>922.76</v>
      </c>
    </row>
    <row r="1702" spans="2:6" s="86" customFormat="1" ht="15.95" customHeight="1">
      <c r="B1702" s="336">
        <v>178</v>
      </c>
      <c r="C1702" s="347" t="s">
        <v>3425</v>
      </c>
      <c r="D1702" s="338">
        <v>2019</v>
      </c>
      <c r="E1702" s="324" t="s">
        <v>32</v>
      </c>
      <c r="F1702" s="371">
        <v>1162.3699999999999</v>
      </c>
    </row>
    <row r="1703" spans="2:6" s="86" customFormat="1" ht="15.95" customHeight="1">
      <c r="B1703" s="336">
        <v>179</v>
      </c>
      <c r="C1703" s="347" t="s">
        <v>3425</v>
      </c>
      <c r="D1703" s="338">
        <v>2019</v>
      </c>
      <c r="E1703" s="324" t="s">
        <v>32</v>
      </c>
      <c r="F1703" s="371">
        <v>1162.3599999999999</v>
      </c>
    </row>
    <row r="1704" spans="2:6" s="86" customFormat="1" ht="15.95" customHeight="1">
      <c r="B1704" s="336">
        <v>180</v>
      </c>
      <c r="C1704" s="347" t="s">
        <v>3425</v>
      </c>
      <c r="D1704" s="338">
        <v>2019</v>
      </c>
      <c r="E1704" s="324" t="s">
        <v>32</v>
      </c>
      <c r="F1704" s="371">
        <v>1162.3599999999999</v>
      </c>
    </row>
    <row r="1705" spans="2:6" s="86" customFormat="1" ht="15.95" customHeight="1">
      <c r="B1705" s="336">
        <v>181</v>
      </c>
      <c r="C1705" s="347" t="s">
        <v>3421</v>
      </c>
      <c r="D1705" s="338">
        <v>2019</v>
      </c>
      <c r="E1705" s="324" t="s">
        <v>32</v>
      </c>
      <c r="F1705" s="371">
        <v>1998.75</v>
      </c>
    </row>
    <row r="1706" spans="2:6" s="86" customFormat="1" ht="15.95" customHeight="1">
      <c r="B1706" s="336">
        <v>182</v>
      </c>
      <c r="C1706" s="347" t="s">
        <v>3421</v>
      </c>
      <c r="D1706" s="338">
        <v>2019</v>
      </c>
      <c r="E1706" s="324" t="s">
        <v>32</v>
      </c>
      <c r="F1706" s="371">
        <v>1998.75</v>
      </c>
    </row>
    <row r="1707" spans="2:6" s="86" customFormat="1" ht="15.95" customHeight="1">
      <c r="B1707" s="336">
        <v>183</v>
      </c>
      <c r="C1707" s="347" t="s">
        <v>3421</v>
      </c>
      <c r="D1707" s="338">
        <v>2019</v>
      </c>
      <c r="E1707" s="324" t="s">
        <v>32</v>
      </c>
      <c r="F1707" s="371">
        <v>1998.75</v>
      </c>
    </row>
    <row r="1708" spans="2:6" s="86" customFormat="1" ht="15.95" customHeight="1">
      <c r="B1708" s="336">
        <v>184</v>
      </c>
      <c r="C1708" s="347" t="s">
        <v>3421</v>
      </c>
      <c r="D1708" s="338">
        <v>2019</v>
      </c>
      <c r="E1708" s="324" t="s">
        <v>32</v>
      </c>
      <c r="F1708" s="371">
        <v>1998.75</v>
      </c>
    </row>
    <row r="1709" spans="2:6" s="86" customFormat="1" ht="15.95" customHeight="1">
      <c r="B1709" s="336">
        <v>185</v>
      </c>
      <c r="C1709" s="347" t="s">
        <v>3421</v>
      </c>
      <c r="D1709" s="338">
        <v>2019</v>
      </c>
      <c r="E1709" s="324" t="s">
        <v>32</v>
      </c>
      <c r="F1709" s="371">
        <v>1998.75</v>
      </c>
    </row>
    <row r="1710" spans="2:6" s="86" customFormat="1" ht="15.95" customHeight="1">
      <c r="B1710" s="336">
        <v>186</v>
      </c>
      <c r="C1710" s="347" t="s">
        <v>3421</v>
      </c>
      <c r="D1710" s="338">
        <v>2019</v>
      </c>
      <c r="E1710" s="324" t="s">
        <v>32</v>
      </c>
      <c r="F1710" s="371">
        <v>1998.75</v>
      </c>
    </row>
    <row r="1711" spans="2:6" s="86" customFormat="1" ht="15.95" customHeight="1">
      <c r="B1711" s="336">
        <v>187</v>
      </c>
      <c r="C1711" s="347" t="s">
        <v>3421</v>
      </c>
      <c r="D1711" s="338">
        <v>2019</v>
      </c>
      <c r="E1711" s="324" t="s">
        <v>32</v>
      </c>
      <c r="F1711" s="371">
        <v>1998.75</v>
      </c>
    </row>
    <row r="1712" spans="2:6" s="86" customFormat="1" ht="15.95" customHeight="1">
      <c r="B1712" s="336">
        <v>188</v>
      </c>
      <c r="C1712" s="347" t="s">
        <v>4836</v>
      </c>
      <c r="D1712" s="338">
        <v>2019</v>
      </c>
      <c r="E1712" s="324" t="s">
        <v>32</v>
      </c>
      <c r="F1712" s="371">
        <v>2659</v>
      </c>
    </row>
    <row r="1713" spans="2:6" s="86" customFormat="1" ht="15.95" customHeight="1">
      <c r="B1713" s="336">
        <v>189</v>
      </c>
      <c r="C1713" s="347" t="s">
        <v>4837</v>
      </c>
      <c r="D1713" s="338">
        <v>2019</v>
      </c>
      <c r="E1713" s="324" t="s">
        <v>32</v>
      </c>
      <c r="F1713" s="371">
        <v>389</v>
      </c>
    </row>
    <row r="1714" spans="2:6" s="86" customFormat="1" ht="15.95" customHeight="1">
      <c r="B1714" s="336">
        <v>190</v>
      </c>
      <c r="C1714" s="347" t="s">
        <v>4838</v>
      </c>
      <c r="D1714" s="338">
        <v>2019</v>
      </c>
      <c r="E1714" s="324" t="s">
        <v>32</v>
      </c>
      <c r="F1714" s="371">
        <v>599</v>
      </c>
    </row>
    <row r="1715" spans="2:6" s="86" customFormat="1" ht="15.95" customHeight="1">
      <c r="B1715" s="336">
        <v>191</v>
      </c>
      <c r="C1715" s="347" t="s">
        <v>4831</v>
      </c>
      <c r="D1715" s="338">
        <v>2019</v>
      </c>
      <c r="E1715" s="324" t="s">
        <v>32</v>
      </c>
      <c r="F1715" s="371">
        <v>377</v>
      </c>
    </row>
    <row r="1716" spans="2:6" s="86" customFormat="1" ht="15.95" customHeight="1">
      <c r="B1716" s="336">
        <v>192</v>
      </c>
      <c r="C1716" s="347" t="s">
        <v>4831</v>
      </c>
      <c r="D1716" s="338">
        <v>2019</v>
      </c>
      <c r="E1716" s="324" t="s">
        <v>32</v>
      </c>
      <c r="F1716" s="371">
        <v>377</v>
      </c>
    </row>
    <row r="1717" spans="2:6" s="86" customFormat="1" ht="15.95" customHeight="1">
      <c r="B1717" s="336">
        <v>193</v>
      </c>
      <c r="C1717" s="347" t="s">
        <v>4831</v>
      </c>
      <c r="D1717" s="338">
        <v>2019</v>
      </c>
      <c r="E1717" s="324" t="s">
        <v>32</v>
      </c>
      <c r="F1717" s="371">
        <v>377</v>
      </c>
    </row>
    <row r="1718" spans="2:6" s="86" customFormat="1" ht="15.95" customHeight="1">
      <c r="B1718" s="336">
        <v>194</v>
      </c>
      <c r="C1718" s="347" t="s">
        <v>653</v>
      </c>
      <c r="D1718" s="338">
        <v>2019</v>
      </c>
      <c r="E1718" s="324" t="s">
        <v>32</v>
      </c>
      <c r="F1718" s="371">
        <v>350.55</v>
      </c>
    </row>
    <row r="1719" spans="2:6" s="86" customFormat="1" ht="15.95" customHeight="1">
      <c r="B1719" s="336">
        <v>195</v>
      </c>
      <c r="C1719" s="347" t="s">
        <v>653</v>
      </c>
      <c r="D1719" s="338">
        <v>2019</v>
      </c>
      <c r="E1719" s="324" t="s">
        <v>32</v>
      </c>
      <c r="F1719" s="371">
        <v>365</v>
      </c>
    </row>
    <row r="1720" spans="2:6" s="86" customFormat="1" ht="15.95" customHeight="1">
      <c r="B1720" s="336">
        <v>196</v>
      </c>
      <c r="C1720" s="347" t="s">
        <v>3421</v>
      </c>
      <c r="D1720" s="338">
        <v>2019</v>
      </c>
      <c r="E1720" s="324" t="s">
        <v>32</v>
      </c>
      <c r="F1720" s="371">
        <v>2257</v>
      </c>
    </row>
    <row r="1721" spans="2:6" s="86" customFormat="1" ht="15.95" customHeight="1">
      <c r="B1721" s="336">
        <v>197</v>
      </c>
      <c r="C1721" s="347" t="s">
        <v>3421</v>
      </c>
      <c r="D1721" s="338">
        <v>2019</v>
      </c>
      <c r="E1721" s="324" t="s">
        <v>32</v>
      </c>
      <c r="F1721" s="371">
        <v>2257</v>
      </c>
    </row>
    <row r="1722" spans="2:6" s="86" customFormat="1" ht="15.95" customHeight="1">
      <c r="B1722" s="336">
        <v>198</v>
      </c>
      <c r="C1722" s="347" t="s">
        <v>3421</v>
      </c>
      <c r="D1722" s="338">
        <v>2019</v>
      </c>
      <c r="E1722" s="324" t="s">
        <v>32</v>
      </c>
      <c r="F1722" s="371">
        <v>2257</v>
      </c>
    </row>
    <row r="1723" spans="2:6" s="86" customFormat="1" ht="15.95" customHeight="1">
      <c r="B1723" s="336">
        <v>199</v>
      </c>
      <c r="C1723" s="347" t="s">
        <v>4839</v>
      </c>
      <c r="D1723" s="338">
        <v>2019</v>
      </c>
      <c r="E1723" s="324" t="s">
        <v>32</v>
      </c>
      <c r="F1723" s="371">
        <v>3176</v>
      </c>
    </row>
    <row r="1724" spans="2:6" s="86" customFormat="1" ht="15.95" customHeight="1">
      <c r="B1724" s="336">
        <v>201</v>
      </c>
      <c r="C1724" s="347" t="s">
        <v>4840</v>
      </c>
      <c r="D1724" s="338">
        <v>2020</v>
      </c>
      <c r="E1724" s="324" t="s">
        <v>32</v>
      </c>
      <c r="F1724" s="371">
        <v>1199.99</v>
      </c>
    </row>
    <row r="1725" spans="2:6" s="86" customFormat="1" ht="15.95" customHeight="1">
      <c r="B1725" s="336">
        <v>202</v>
      </c>
      <c r="C1725" s="347" t="s">
        <v>3423</v>
      </c>
      <c r="D1725" s="338">
        <v>2020</v>
      </c>
      <c r="E1725" s="324" t="s">
        <v>32</v>
      </c>
      <c r="F1725" s="371">
        <v>349.32</v>
      </c>
    </row>
    <row r="1726" spans="2:6" s="86" customFormat="1" ht="15.95" customHeight="1">
      <c r="B1726" s="336">
        <v>203</v>
      </c>
      <c r="C1726" s="347" t="s">
        <v>3423</v>
      </c>
      <c r="D1726" s="338">
        <v>2020</v>
      </c>
      <c r="E1726" s="324" t="s">
        <v>32</v>
      </c>
      <c r="F1726" s="371">
        <v>349.32</v>
      </c>
    </row>
    <row r="1727" spans="2:6" s="86" customFormat="1" ht="15.95" customHeight="1">
      <c r="B1727" s="336">
        <v>204</v>
      </c>
      <c r="C1727" s="347" t="s">
        <v>3423</v>
      </c>
      <c r="D1727" s="338">
        <v>2020</v>
      </c>
      <c r="E1727" s="324" t="s">
        <v>32</v>
      </c>
      <c r="F1727" s="371">
        <v>349.32</v>
      </c>
    </row>
    <row r="1728" spans="2:6" s="86" customFormat="1" ht="15.95" customHeight="1">
      <c r="B1728" s="336">
        <v>205</v>
      </c>
      <c r="C1728" s="347" t="s">
        <v>4841</v>
      </c>
      <c r="D1728" s="338">
        <v>2020</v>
      </c>
      <c r="E1728" s="324" t="s">
        <v>32</v>
      </c>
      <c r="F1728" s="371">
        <v>519.05999999999995</v>
      </c>
    </row>
    <row r="1729" spans="2:6" s="86" customFormat="1" ht="15.95" customHeight="1">
      <c r="B1729" s="336">
        <v>206</v>
      </c>
      <c r="C1729" s="347" t="s">
        <v>4841</v>
      </c>
      <c r="D1729" s="338">
        <v>2020</v>
      </c>
      <c r="E1729" s="324" t="s">
        <v>32</v>
      </c>
      <c r="F1729" s="371">
        <v>519.05999999999995</v>
      </c>
    </row>
    <row r="1730" spans="2:6" s="86" customFormat="1" ht="15.95" customHeight="1">
      <c r="B1730" s="336">
        <v>207</v>
      </c>
      <c r="C1730" s="347" t="s">
        <v>4841</v>
      </c>
      <c r="D1730" s="338">
        <v>2020</v>
      </c>
      <c r="E1730" s="324" t="s">
        <v>32</v>
      </c>
      <c r="F1730" s="371">
        <v>519.05999999999995</v>
      </c>
    </row>
    <row r="1731" spans="2:6" s="86" customFormat="1" ht="15.95" customHeight="1">
      <c r="B1731" s="336">
        <v>208</v>
      </c>
      <c r="C1731" s="347" t="s">
        <v>4841</v>
      </c>
      <c r="D1731" s="338">
        <v>2020</v>
      </c>
      <c r="E1731" s="324" t="s">
        <v>32</v>
      </c>
      <c r="F1731" s="371">
        <v>519.05999999999995</v>
      </c>
    </row>
    <row r="1732" spans="2:6" s="86" customFormat="1" ht="15.95" customHeight="1">
      <c r="B1732" s="336">
        <v>209</v>
      </c>
      <c r="C1732" s="347" t="s">
        <v>4841</v>
      </c>
      <c r="D1732" s="338">
        <v>2020</v>
      </c>
      <c r="E1732" s="324" t="s">
        <v>32</v>
      </c>
      <c r="F1732" s="371">
        <v>519.05999999999995</v>
      </c>
    </row>
    <row r="1733" spans="2:6" s="86" customFormat="1" ht="15.95" customHeight="1">
      <c r="B1733" s="336">
        <v>210</v>
      </c>
      <c r="C1733" s="347" t="s">
        <v>4841</v>
      </c>
      <c r="D1733" s="338">
        <v>2020</v>
      </c>
      <c r="E1733" s="324" t="s">
        <v>32</v>
      </c>
      <c r="F1733" s="371">
        <v>519.05999999999995</v>
      </c>
    </row>
    <row r="1734" spans="2:6" s="86" customFormat="1" ht="15.95" customHeight="1">
      <c r="B1734" s="336">
        <v>211</v>
      </c>
      <c r="C1734" s="347" t="s">
        <v>4841</v>
      </c>
      <c r="D1734" s="338">
        <v>2020</v>
      </c>
      <c r="E1734" s="324" t="s">
        <v>32</v>
      </c>
      <c r="F1734" s="371">
        <v>519.05999999999995</v>
      </c>
    </row>
    <row r="1735" spans="2:6" s="86" customFormat="1" ht="15.95" customHeight="1">
      <c r="B1735" s="336">
        <v>212</v>
      </c>
      <c r="C1735" s="347" t="s">
        <v>4841</v>
      </c>
      <c r="D1735" s="338">
        <v>2020</v>
      </c>
      <c r="E1735" s="324" t="s">
        <v>32</v>
      </c>
      <c r="F1735" s="371">
        <v>519.05999999999995</v>
      </c>
    </row>
    <row r="1736" spans="2:6" s="86" customFormat="1" ht="15.95" customHeight="1">
      <c r="B1736" s="336">
        <v>213</v>
      </c>
      <c r="C1736" s="347" t="s">
        <v>4841</v>
      </c>
      <c r="D1736" s="338">
        <v>2020</v>
      </c>
      <c r="E1736" s="324" t="s">
        <v>32</v>
      </c>
      <c r="F1736" s="371">
        <v>519.05999999999995</v>
      </c>
    </row>
    <row r="1737" spans="2:6" s="86" customFormat="1" ht="15.95" customHeight="1">
      <c r="B1737" s="336">
        <v>214</v>
      </c>
      <c r="C1737" s="347" t="s">
        <v>4841</v>
      </c>
      <c r="D1737" s="338">
        <v>2020</v>
      </c>
      <c r="E1737" s="324" t="s">
        <v>32</v>
      </c>
      <c r="F1737" s="371">
        <v>519.05999999999995</v>
      </c>
    </row>
    <row r="1738" spans="2:6" s="86" customFormat="1" ht="15.95" customHeight="1">
      <c r="B1738" s="336">
        <v>215</v>
      </c>
      <c r="C1738" s="347" t="s">
        <v>4842</v>
      </c>
      <c r="D1738" s="338">
        <v>2020</v>
      </c>
      <c r="E1738" s="324" t="s">
        <v>32</v>
      </c>
      <c r="F1738" s="371">
        <v>698.64</v>
      </c>
    </row>
    <row r="1739" spans="2:6" s="86" customFormat="1" ht="15.95" customHeight="1">
      <c r="B1739" s="336">
        <v>216</v>
      </c>
      <c r="C1739" s="347" t="s">
        <v>4843</v>
      </c>
      <c r="D1739" s="338">
        <v>2020</v>
      </c>
      <c r="E1739" s="324" t="s">
        <v>32</v>
      </c>
      <c r="F1739" s="371">
        <v>1297.6500000000001</v>
      </c>
    </row>
    <row r="1740" spans="2:6" s="86" customFormat="1" ht="15.95" customHeight="1">
      <c r="B1740" s="336">
        <v>217</v>
      </c>
      <c r="C1740" s="347" t="s">
        <v>4843</v>
      </c>
      <c r="D1740" s="338">
        <v>2020</v>
      </c>
      <c r="E1740" s="324" t="s">
        <v>32</v>
      </c>
      <c r="F1740" s="371">
        <v>1297.6500000000001</v>
      </c>
    </row>
    <row r="1741" spans="2:6" s="86" customFormat="1" ht="15.95" customHeight="1">
      <c r="B1741" s="336">
        <v>218</v>
      </c>
      <c r="C1741" s="347" t="s">
        <v>4843</v>
      </c>
      <c r="D1741" s="338">
        <v>2020</v>
      </c>
      <c r="E1741" s="324" t="s">
        <v>32</v>
      </c>
      <c r="F1741" s="371">
        <v>1297.6500000000001</v>
      </c>
    </row>
    <row r="1742" spans="2:6" s="86" customFormat="1" ht="15.95" customHeight="1">
      <c r="B1742" s="336">
        <v>219</v>
      </c>
      <c r="C1742" s="347" t="s">
        <v>4843</v>
      </c>
      <c r="D1742" s="338">
        <v>2020</v>
      </c>
      <c r="E1742" s="324" t="s">
        <v>32</v>
      </c>
      <c r="F1742" s="371">
        <v>1297.6500000000001</v>
      </c>
    </row>
    <row r="1743" spans="2:6" s="86" customFormat="1" ht="15.95" customHeight="1">
      <c r="B1743" s="336">
        <v>220</v>
      </c>
      <c r="C1743" s="347" t="s">
        <v>4844</v>
      </c>
      <c r="D1743" s="338">
        <v>2020</v>
      </c>
      <c r="E1743" s="324" t="s">
        <v>32</v>
      </c>
      <c r="F1743" s="371">
        <v>2598.9899999999998</v>
      </c>
    </row>
    <row r="1744" spans="2:6" s="86" customFormat="1" ht="15.95" customHeight="1">
      <c r="B1744" s="336">
        <v>221</v>
      </c>
      <c r="C1744" s="347" t="s">
        <v>4844</v>
      </c>
      <c r="D1744" s="338">
        <v>2020</v>
      </c>
      <c r="E1744" s="324" t="s">
        <v>32</v>
      </c>
      <c r="F1744" s="371">
        <v>2598.9899999999998</v>
      </c>
    </row>
    <row r="1745" spans="2:6" s="86" customFormat="1" ht="15.95" customHeight="1">
      <c r="B1745" s="336">
        <v>222</v>
      </c>
      <c r="C1745" s="347" t="s">
        <v>4844</v>
      </c>
      <c r="D1745" s="338">
        <v>2020</v>
      </c>
      <c r="E1745" s="324" t="s">
        <v>32</v>
      </c>
      <c r="F1745" s="371">
        <v>2598.9899999999998</v>
      </c>
    </row>
    <row r="1746" spans="2:6" s="86" customFormat="1" ht="15.95" customHeight="1">
      <c r="B1746" s="336">
        <v>223</v>
      </c>
      <c r="C1746" s="347" t="s">
        <v>4844</v>
      </c>
      <c r="D1746" s="338">
        <v>2020</v>
      </c>
      <c r="E1746" s="324" t="s">
        <v>32</v>
      </c>
      <c r="F1746" s="371">
        <v>2598.9899999999998</v>
      </c>
    </row>
    <row r="1747" spans="2:6" s="86" customFormat="1" ht="15.95" customHeight="1">
      <c r="B1747" s="336">
        <v>224</v>
      </c>
      <c r="C1747" s="347" t="s">
        <v>4844</v>
      </c>
      <c r="D1747" s="338">
        <v>2020</v>
      </c>
      <c r="E1747" s="324" t="s">
        <v>32</v>
      </c>
      <c r="F1747" s="371">
        <v>2598.9899999999998</v>
      </c>
    </row>
    <row r="1748" spans="2:6" s="86" customFormat="1" ht="15.95" customHeight="1">
      <c r="B1748" s="336">
        <v>225</v>
      </c>
      <c r="C1748" s="347" t="s">
        <v>4844</v>
      </c>
      <c r="D1748" s="338">
        <v>2020</v>
      </c>
      <c r="E1748" s="324" t="s">
        <v>32</v>
      </c>
      <c r="F1748" s="371">
        <v>2598.9899999999998</v>
      </c>
    </row>
    <row r="1749" spans="2:6" s="86" customFormat="1" ht="15.95" customHeight="1">
      <c r="B1749" s="336">
        <v>226</v>
      </c>
      <c r="C1749" s="347" t="s">
        <v>4844</v>
      </c>
      <c r="D1749" s="338">
        <v>2020</v>
      </c>
      <c r="E1749" s="324" t="s">
        <v>32</v>
      </c>
      <c r="F1749" s="371">
        <v>2598.9899999999998</v>
      </c>
    </row>
    <row r="1750" spans="2:6" s="86" customFormat="1" ht="15.95" customHeight="1">
      <c r="B1750" s="336">
        <v>227</v>
      </c>
      <c r="C1750" s="347" t="s">
        <v>4844</v>
      </c>
      <c r="D1750" s="338">
        <v>2020</v>
      </c>
      <c r="E1750" s="324" t="s">
        <v>32</v>
      </c>
      <c r="F1750" s="371">
        <v>2598.9899999999998</v>
      </c>
    </row>
    <row r="1751" spans="2:6" s="86" customFormat="1" ht="15.95" customHeight="1">
      <c r="B1751" s="336">
        <v>228</v>
      </c>
      <c r="C1751" s="347" t="s">
        <v>4844</v>
      </c>
      <c r="D1751" s="338">
        <v>2020</v>
      </c>
      <c r="E1751" s="324" t="s">
        <v>32</v>
      </c>
      <c r="F1751" s="371">
        <v>2598.9899999999998</v>
      </c>
    </row>
    <row r="1752" spans="2:6" s="86" customFormat="1" ht="15.95" customHeight="1">
      <c r="B1752" s="336">
        <v>229</v>
      </c>
      <c r="C1752" s="347" t="s">
        <v>4844</v>
      </c>
      <c r="D1752" s="338">
        <v>2020</v>
      </c>
      <c r="E1752" s="324" t="s">
        <v>32</v>
      </c>
      <c r="F1752" s="371">
        <v>2598.9899999999998</v>
      </c>
    </row>
    <row r="1753" spans="2:6" s="86" customFormat="1" ht="15.95" customHeight="1">
      <c r="B1753" s="336">
        <v>230</v>
      </c>
      <c r="C1753" s="337" t="s">
        <v>2355</v>
      </c>
      <c r="D1753" s="338">
        <v>2016</v>
      </c>
      <c r="E1753" s="324" t="s">
        <v>33</v>
      </c>
      <c r="F1753" s="371">
        <v>1269.3599999999999</v>
      </c>
    </row>
    <row r="1754" spans="2:6" s="86" customFormat="1" ht="15.95" customHeight="1">
      <c r="B1754" s="336">
        <v>231</v>
      </c>
      <c r="C1754" s="337" t="s">
        <v>4845</v>
      </c>
      <c r="D1754" s="338">
        <v>2020</v>
      </c>
      <c r="E1754" s="324" t="s">
        <v>33</v>
      </c>
      <c r="F1754" s="371">
        <v>1476</v>
      </c>
    </row>
    <row r="1755" spans="2:6" s="86" customFormat="1" ht="15.95" customHeight="1">
      <c r="B1755" s="336">
        <v>232</v>
      </c>
      <c r="C1755" s="337" t="s">
        <v>4846</v>
      </c>
      <c r="D1755" s="338">
        <v>2020</v>
      </c>
      <c r="E1755" s="324" t="s">
        <v>33</v>
      </c>
      <c r="F1755" s="371">
        <v>590.4</v>
      </c>
    </row>
    <row r="1756" spans="2:6" s="86" customFormat="1" ht="15.95" customHeight="1">
      <c r="B1756" s="336">
        <v>233</v>
      </c>
      <c r="C1756" s="337" t="s">
        <v>4847</v>
      </c>
      <c r="D1756" s="338">
        <v>2020</v>
      </c>
      <c r="E1756" s="324" t="s">
        <v>33</v>
      </c>
      <c r="F1756" s="371">
        <v>501.84</v>
      </c>
    </row>
    <row r="1757" spans="2:6" s="86" customFormat="1" ht="15.95" customHeight="1">
      <c r="B1757" s="336">
        <v>234</v>
      </c>
      <c r="C1757" s="337" t="s">
        <v>4848</v>
      </c>
      <c r="D1757" s="338">
        <v>2020</v>
      </c>
      <c r="E1757" s="324" t="s">
        <v>33</v>
      </c>
      <c r="F1757" s="371">
        <v>299</v>
      </c>
    </row>
    <row r="1758" spans="2:6" s="86" customFormat="1" ht="15.95" customHeight="1">
      <c r="B1758" s="336">
        <v>235</v>
      </c>
      <c r="C1758" s="337" t="s">
        <v>4848</v>
      </c>
      <c r="D1758" s="338">
        <v>2020</v>
      </c>
      <c r="E1758" s="324" t="s">
        <v>33</v>
      </c>
      <c r="F1758" s="371">
        <v>299</v>
      </c>
    </row>
    <row r="1759" spans="2:6" s="86" customFormat="1" ht="15.95" customHeight="1">
      <c r="B1759" s="336">
        <v>236</v>
      </c>
      <c r="C1759" s="337" t="s">
        <v>4848</v>
      </c>
      <c r="D1759" s="338">
        <v>2020</v>
      </c>
      <c r="E1759" s="324" t="s">
        <v>33</v>
      </c>
      <c r="F1759" s="371">
        <v>299</v>
      </c>
    </row>
    <row r="1760" spans="2:6" s="86" customFormat="1" ht="15.95" customHeight="1">
      <c r="B1760" s="336">
        <v>237</v>
      </c>
      <c r="C1760" s="337" t="s">
        <v>4848</v>
      </c>
      <c r="D1760" s="338">
        <v>2020</v>
      </c>
      <c r="E1760" s="324" t="s">
        <v>33</v>
      </c>
      <c r="F1760" s="371">
        <v>299</v>
      </c>
    </row>
    <row r="1761" spans="2:6" s="86" customFormat="1" ht="15.95" customHeight="1">
      <c r="B1761" s="336">
        <v>238</v>
      </c>
      <c r="C1761" s="347" t="s">
        <v>2746</v>
      </c>
      <c r="D1761" s="338">
        <v>2017</v>
      </c>
      <c r="E1761" s="324" t="s">
        <v>33</v>
      </c>
      <c r="F1761" s="371">
        <v>1299</v>
      </c>
    </row>
    <row r="1762" spans="2:6" s="86" customFormat="1" ht="15.95" customHeight="1">
      <c r="B1762" s="336">
        <v>239</v>
      </c>
      <c r="C1762" s="347" t="s">
        <v>2746</v>
      </c>
      <c r="D1762" s="338">
        <v>2017</v>
      </c>
      <c r="E1762" s="324" t="s">
        <v>33</v>
      </c>
      <c r="F1762" s="371">
        <v>1299</v>
      </c>
    </row>
    <row r="1763" spans="2:6" s="86" customFormat="1" ht="15.95" customHeight="1">
      <c r="B1763" s="336">
        <v>240</v>
      </c>
      <c r="C1763" s="347" t="s">
        <v>2746</v>
      </c>
      <c r="D1763" s="338">
        <v>2017</v>
      </c>
      <c r="E1763" s="324" t="s">
        <v>33</v>
      </c>
      <c r="F1763" s="371">
        <v>1299</v>
      </c>
    </row>
    <row r="1764" spans="2:6" s="86" customFormat="1" ht="15.95" customHeight="1">
      <c r="B1764" s="336">
        <v>241</v>
      </c>
      <c r="C1764" s="347" t="s">
        <v>2746</v>
      </c>
      <c r="D1764" s="338">
        <v>2017</v>
      </c>
      <c r="E1764" s="324" t="s">
        <v>33</v>
      </c>
      <c r="F1764" s="371">
        <v>1299</v>
      </c>
    </row>
    <row r="1765" spans="2:6" s="86" customFormat="1" ht="15.95" customHeight="1">
      <c r="B1765" s="336">
        <v>242</v>
      </c>
      <c r="C1765" s="347" t="s">
        <v>2746</v>
      </c>
      <c r="D1765" s="338">
        <v>2017</v>
      </c>
      <c r="E1765" s="324" t="s">
        <v>33</v>
      </c>
      <c r="F1765" s="371">
        <v>1299</v>
      </c>
    </row>
    <row r="1766" spans="2:6" s="86" customFormat="1" ht="15.95" customHeight="1">
      <c r="B1766" s="336">
        <v>243</v>
      </c>
      <c r="C1766" s="347" t="s">
        <v>2746</v>
      </c>
      <c r="D1766" s="338">
        <v>2017</v>
      </c>
      <c r="E1766" s="324" t="s">
        <v>33</v>
      </c>
      <c r="F1766" s="371">
        <v>1299</v>
      </c>
    </row>
    <row r="1767" spans="2:6" s="86" customFormat="1" ht="15.95" customHeight="1">
      <c r="B1767" s="336">
        <v>244</v>
      </c>
      <c r="C1767" s="347" t="s">
        <v>2746</v>
      </c>
      <c r="D1767" s="338">
        <v>2017</v>
      </c>
      <c r="E1767" s="324" t="s">
        <v>33</v>
      </c>
      <c r="F1767" s="371">
        <v>1299</v>
      </c>
    </row>
    <row r="1768" spans="2:6" s="86" customFormat="1" ht="15.95" customHeight="1">
      <c r="B1768" s="336">
        <v>245</v>
      </c>
      <c r="C1768" s="347" t="s">
        <v>2746</v>
      </c>
      <c r="D1768" s="338">
        <v>2017</v>
      </c>
      <c r="E1768" s="324" t="s">
        <v>33</v>
      </c>
      <c r="F1768" s="371">
        <v>1299</v>
      </c>
    </row>
    <row r="1769" spans="2:6" s="86" customFormat="1" ht="15.95" customHeight="1">
      <c r="B1769" s="336">
        <v>246</v>
      </c>
      <c r="C1769" s="347" t="s">
        <v>2746</v>
      </c>
      <c r="D1769" s="338">
        <v>2017</v>
      </c>
      <c r="E1769" s="324" t="s">
        <v>33</v>
      </c>
      <c r="F1769" s="371">
        <v>1299</v>
      </c>
    </row>
    <row r="1770" spans="2:6" s="86" customFormat="1" ht="15.95" customHeight="1">
      <c r="B1770" s="336">
        <v>247</v>
      </c>
      <c r="C1770" s="347" t="s">
        <v>2746</v>
      </c>
      <c r="D1770" s="338">
        <v>2017</v>
      </c>
      <c r="E1770" s="324" t="s">
        <v>33</v>
      </c>
      <c r="F1770" s="371">
        <v>1299</v>
      </c>
    </row>
    <row r="1771" spans="2:6" s="86" customFormat="1" ht="15.95" customHeight="1">
      <c r="B1771" s="336">
        <v>248</v>
      </c>
      <c r="C1771" s="347" t="s">
        <v>2746</v>
      </c>
      <c r="D1771" s="338">
        <v>2017</v>
      </c>
      <c r="E1771" s="324" t="s">
        <v>33</v>
      </c>
      <c r="F1771" s="371">
        <v>1299</v>
      </c>
    </row>
    <row r="1772" spans="2:6" s="86" customFormat="1" ht="15.95" customHeight="1">
      <c r="B1772" s="336">
        <v>249</v>
      </c>
      <c r="C1772" s="347" t="s">
        <v>2746</v>
      </c>
      <c r="D1772" s="338">
        <v>2017</v>
      </c>
      <c r="E1772" s="324" t="s">
        <v>33</v>
      </c>
      <c r="F1772" s="371">
        <v>1299</v>
      </c>
    </row>
    <row r="1773" spans="2:6" s="86" customFormat="1" ht="15.95" customHeight="1">
      <c r="B1773" s="336">
        <v>250</v>
      </c>
      <c r="C1773" s="347" t="s">
        <v>2746</v>
      </c>
      <c r="D1773" s="338">
        <v>2017</v>
      </c>
      <c r="E1773" s="324" t="s">
        <v>33</v>
      </c>
      <c r="F1773" s="371">
        <v>1299</v>
      </c>
    </row>
    <row r="1774" spans="2:6" s="86" customFormat="1" ht="15.95" customHeight="1">
      <c r="B1774" s="336">
        <v>251</v>
      </c>
      <c r="C1774" s="347" t="s">
        <v>2746</v>
      </c>
      <c r="D1774" s="338">
        <v>2017</v>
      </c>
      <c r="E1774" s="324" t="s">
        <v>33</v>
      </c>
      <c r="F1774" s="371">
        <v>1299</v>
      </c>
    </row>
    <row r="1775" spans="2:6" s="86" customFormat="1" ht="15.95" customHeight="1">
      <c r="B1775" s="336">
        <v>252</v>
      </c>
      <c r="C1775" s="347" t="s">
        <v>2746</v>
      </c>
      <c r="D1775" s="338">
        <v>2017</v>
      </c>
      <c r="E1775" s="324" t="s">
        <v>33</v>
      </c>
      <c r="F1775" s="371">
        <v>1299</v>
      </c>
    </row>
    <row r="1776" spans="2:6" s="86" customFormat="1" ht="15.95" customHeight="1">
      <c r="B1776" s="336">
        <v>253</v>
      </c>
      <c r="C1776" s="347" t="s">
        <v>2746</v>
      </c>
      <c r="D1776" s="338">
        <v>2017</v>
      </c>
      <c r="E1776" s="324" t="s">
        <v>33</v>
      </c>
      <c r="F1776" s="371">
        <v>1299</v>
      </c>
    </row>
    <row r="1777" spans="2:6" s="86" customFormat="1" ht="15.95" customHeight="1">
      <c r="B1777" s="336">
        <v>254</v>
      </c>
      <c r="C1777" s="347" t="s">
        <v>2746</v>
      </c>
      <c r="D1777" s="338">
        <v>2017</v>
      </c>
      <c r="E1777" s="324" t="s">
        <v>33</v>
      </c>
      <c r="F1777" s="371">
        <v>1299</v>
      </c>
    </row>
    <row r="1778" spans="2:6" s="86" customFormat="1" ht="15.95" customHeight="1">
      <c r="B1778" s="336">
        <v>255</v>
      </c>
      <c r="C1778" s="347" t="s">
        <v>2746</v>
      </c>
      <c r="D1778" s="338">
        <v>2017</v>
      </c>
      <c r="E1778" s="324" t="s">
        <v>33</v>
      </c>
      <c r="F1778" s="371">
        <v>1299</v>
      </c>
    </row>
    <row r="1779" spans="2:6" s="86" customFormat="1" ht="15.95" customHeight="1">
      <c r="B1779" s="336">
        <v>256</v>
      </c>
      <c r="C1779" s="347" t="s">
        <v>2746</v>
      </c>
      <c r="D1779" s="338">
        <v>2017</v>
      </c>
      <c r="E1779" s="324" t="s">
        <v>33</v>
      </c>
      <c r="F1779" s="371">
        <v>1299</v>
      </c>
    </row>
    <row r="1780" spans="2:6" s="86" customFormat="1" ht="15.95" customHeight="1">
      <c r="B1780" s="336">
        <v>257</v>
      </c>
      <c r="C1780" s="347" t="s">
        <v>2746</v>
      </c>
      <c r="D1780" s="338">
        <v>2017</v>
      </c>
      <c r="E1780" s="324" t="s">
        <v>33</v>
      </c>
      <c r="F1780" s="371">
        <v>1299</v>
      </c>
    </row>
    <row r="1781" spans="2:6" s="86" customFormat="1" ht="15.95" customHeight="1">
      <c r="B1781" s="336">
        <v>258</v>
      </c>
      <c r="C1781" s="337" t="s">
        <v>2752</v>
      </c>
      <c r="D1781" s="338">
        <v>2017</v>
      </c>
      <c r="E1781" s="324" t="s">
        <v>33</v>
      </c>
      <c r="F1781" s="371">
        <v>2100</v>
      </c>
    </row>
    <row r="1782" spans="2:6" s="86" customFormat="1" ht="15.95" customHeight="1">
      <c r="B1782" s="336">
        <v>259</v>
      </c>
      <c r="C1782" s="337" t="s">
        <v>2752</v>
      </c>
      <c r="D1782" s="338">
        <v>2017</v>
      </c>
      <c r="E1782" s="324" t="s">
        <v>33</v>
      </c>
      <c r="F1782" s="371">
        <v>2100</v>
      </c>
    </row>
    <row r="1783" spans="2:6" s="86" customFormat="1" ht="15.95" customHeight="1">
      <c r="B1783" s="336">
        <v>260</v>
      </c>
      <c r="C1783" s="337" t="s">
        <v>4849</v>
      </c>
      <c r="D1783" s="338">
        <v>2018</v>
      </c>
      <c r="E1783" s="324" t="s">
        <v>33</v>
      </c>
      <c r="F1783" s="371">
        <v>777.6</v>
      </c>
    </row>
    <row r="1784" spans="2:6" s="86" customFormat="1" ht="15.95" customHeight="1">
      <c r="B1784" s="336">
        <v>261</v>
      </c>
      <c r="C1784" s="337" t="s">
        <v>4849</v>
      </c>
      <c r="D1784" s="338">
        <v>2018</v>
      </c>
      <c r="E1784" s="324" t="s">
        <v>33</v>
      </c>
      <c r="F1784" s="371">
        <v>777.6</v>
      </c>
    </row>
    <row r="1785" spans="2:6" s="86" customFormat="1" ht="15.95" customHeight="1">
      <c r="B1785" s="336">
        <v>262</v>
      </c>
      <c r="C1785" s="337" t="s">
        <v>4849</v>
      </c>
      <c r="D1785" s="338">
        <v>2018</v>
      </c>
      <c r="E1785" s="324" t="s">
        <v>33</v>
      </c>
      <c r="F1785" s="371">
        <v>777.6</v>
      </c>
    </row>
    <row r="1786" spans="2:6" s="86" customFormat="1" ht="15.95" customHeight="1">
      <c r="B1786" s="336">
        <v>263</v>
      </c>
      <c r="C1786" s="337" t="s">
        <v>4849</v>
      </c>
      <c r="D1786" s="338">
        <v>2018</v>
      </c>
      <c r="E1786" s="324" t="s">
        <v>33</v>
      </c>
      <c r="F1786" s="371">
        <v>777.6</v>
      </c>
    </row>
    <row r="1787" spans="2:6" s="86" customFormat="1" ht="15.95" customHeight="1">
      <c r="B1787" s="336">
        <v>264</v>
      </c>
      <c r="C1787" s="337" t="s">
        <v>4849</v>
      </c>
      <c r="D1787" s="338">
        <v>2018</v>
      </c>
      <c r="E1787" s="324" t="s">
        <v>33</v>
      </c>
      <c r="F1787" s="371">
        <v>777.6</v>
      </c>
    </row>
    <row r="1788" spans="2:6" s="86" customFormat="1" ht="15.95" customHeight="1">
      <c r="B1788" s="336">
        <v>265</v>
      </c>
      <c r="C1788" s="337" t="s">
        <v>3426</v>
      </c>
      <c r="D1788" s="338">
        <v>2019</v>
      </c>
      <c r="E1788" s="324" t="s">
        <v>33</v>
      </c>
      <c r="F1788" s="371">
        <v>1303.8</v>
      </c>
    </row>
    <row r="1789" spans="2:6" s="86" customFormat="1" ht="15.95" customHeight="1">
      <c r="B1789" s="336">
        <v>266</v>
      </c>
      <c r="C1789" s="337" t="s">
        <v>3426</v>
      </c>
      <c r="D1789" s="338">
        <v>2019</v>
      </c>
      <c r="E1789" s="324" t="s">
        <v>33</v>
      </c>
      <c r="F1789" s="371">
        <v>1303.8</v>
      </c>
    </row>
    <row r="1790" spans="2:6" s="86" customFormat="1" ht="15.95" customHeight="1">
      <c r="B1790" s="336">
        <v>267</v>
      </c>
      <c r="C1790" s="337" t="s">
        <v>3426</v>
      </c>
      <c r="D1790" s="338">
        <v>2019</v>
      </c>
      <c r="E1790" s="324" t="s">
        <v>33</v>
      </c>
      <c r="F1790" s="371">
        <v>1303.8</v>
      </c>
    </row>
    <row r="1791" spans="2:6" s="86" customFormat="1" ht="15.95" customHeight="1">
      <c r="B1791" s="336">
        <v>268</v>
      </c>
      <c r="C1791" s="337" t="s">
        <v>3426</v>
      </c>
      <c r="D1791" s="338">
        <v>2019</v>
      </c>
      <c r="E1791" s="324" t="s">
        <v>33</v>
      </c>
      <c r="F1791" s="371">
        <v>1303.8</v>
      </c>
    </row>
    <row r="1792" spans="2:6" s="86" customFormat="1" ht="15.95" customHeight="1">
      <c r="B1792" s="336">
        <v>269</v>
      </c>
      <c r="C1792" s="337" t="s">
        <v>3426</v>
      </c>
      <c r="D1792" s="338">
        <v>2019</v>
      </c>
      <c r="E1792" s="324" t="s">
        <v>33</v>
      </c>
      <c r="F1792" s="371">
        <v>1303.8</v>
      </c>
    </row>
    <row r="1793" spans="2:6" s="86" customFormat="1" ht="15.95" customHeight="1">
      <c r="B1793" s="336">
        <v>270</v>
      </c>
      <c r="C1793" s="337" t="s">
        <v>3426</v>
      </c>
      <c r="D1793" s="338">
        <v>2019</v>
      </c>
      <c r="E1793" s="324" t="s">
        <v>33</v>
      </c>
      <c r="F1793" s="371">
        <v>1303.8</v>
      </c>
    </row>
    <row r="1794" spans="2:6" s="86" customFormat="1" ht="15.95" customHeight="1">
      <c r="B1794" s="336">
        <v>271</v>
      </c>
      <c r="C1794" s="337" t="s">
        <v>3426</v>
      </c>
      <c r="D1794" s="338">
        <v>2019</v>
      </c>
      <c r="E1794" s="324" t="s">
        <v>33</v>
      </c>
      <c r="F1794" s="371">
        <v>1303.8</v>
      </c>
    </row>
    <row r="1795" spans="2:6" s="86" customFormat="1" ht="15.95" customHeight="1">
      <c r="B1795" s="336">
        <v>272</v>
      </c>
      <c r="C1795" s="337" t="s">
        <v>3426</v>
      </c>
      <c r="D1795" s="338">
        <v>2019</v>
      </c>
      <c r="E1795" s="324" t="s">
        <v>33</v>
      </c>
      <c r="F1795" s="371">
        <v>1303.8</v>
      </c>
    </row>
    <row r="1796" spans="2:6" s="86" customFormat="1" ht="15.95" customHeight="1">
      <c r="B1796" s="336">
        <v>273</v>
      </c>
      <c r="C1796" s="337" t="s">
        <v>3426</v>
      </c>
      <c r="D1796" s="338">
        <v>2019</v>
      </c>
      <c r="E1796" s="324" t="s">
        <v>33</v>
      </c>
      <c r="F1796" s="371">
        <v>1303.8</v>
      </c>
    </row>
    <row r="1797" spans="2:6" s="86" customFormat="1" ht="15.95" customHeight="1">
      <c r="B1797" s="336">
        <v>274</v>
      </c>
      <c r="C1797" s="337" t="s">
        <v>3426</v>
      </c>
      <c r="D1797" s="338">
        <v>2019</v>
      </c>
      <c r="E1797" s="324" t="s">
        <v>33</v>
      </c>
      <c r="F1797" s="371">
        <v>1303.8</v>
      </c>
    </row>
    <row r="1798" spans="2:6" s="86" customFormat="1" ht="15.95" customHeight="1">
      <c r="B1798" s="336">
        <v>275</v>
      </c>
      <c r="C1798" s="337" t="s">
        <v>3426</v>
      </c>
      <c r="D1798" s="338">
        <v>2019</v>
      </c>
      <c r="E1798" s="324" t="s">
        <v>33</v>
      </c>
      <c r="F1798" s="371">
        <v>1303.8</v>
      </c>
    </row>
    <row r="1799" spans="2:6" s="86" customFormat="1" ht="15.95" customHeight="1">
      <c r="B1799" s="336">
        <v>276</v>
      </c>
      <c r="C1799" s="337" t="s">
        <v>3426</v>
      </c>
      <c r="D1799" s="338">
        <v>2019</v>
      </c>
      <c r="E1799" s="324" t="s">
        <v>33</v>
      </c>
      <c r="F1799" s="371">
        <v>1303.8</v>
      </c>
    </row>
    <row r="1800" spans="2:6" s="86" customFormat="1" ht="15.95" customHeight="1">
      <c r="B1800" s="336">
        <v>277</v>
      </c>
      <c r="C1800" s="459" t="s">
        <v>4850</v>
      </c>
      <c r="D1800" s="339">
        <v>2020</v>
      </c>
      <c r="E1800" s="324" t="s">
        <v>33</v>
      </c>
      <c r="F1800" s="824">
        <v>2829</v>
      </c>
    </row>
    <row r="1801" spans="2:6" s="86" customFormat="1" ht="15.95" customHeight="1">
      <c r="B1801" s="336">
        <v>278</v>
      </c>
      <c r="C1801" s="459" t="s">
        <v>4850</v>
      </c>
      <c r="D1801" s="339">
        <v>2020</v>
      </c>
      <c r="E1801" s="324" t="s">
        <v>33</v>
      </c>
      <c r="F1801" s="824">
        <v>2829</v>
      </c>
    </row>
    <row r="1802" spans="2:6" s="86" customFormat="1" ht="15.95" customHeight="1">
      <c r="B1802" s="336">
        <v>279</v>
      </c>
      <c r="C1802" s="459" t="s">
        <v>4850</v>
      </c>
      <c r="D1802" s="339">
        <v>2020</v>
      </c>
      <c r="E1802" s="324" t="s">
        <v>33</v>
      </c>
      <c r="F1802" s="824">
        <v>2829</v>
      </c>
    </row>
    <row r="1803" spans="2:6" s="86" customFormat="1" ht="15.95" customHeight="1">
      <c r="B1803" s="336">
        <v>280</v>
      </c>
      <c r="C1803" s="459" t="s">
        <v>4850</v>
      </c>
      <c r="D1803" s="339">
        <v>2020</v>
      </c>
      <c r="E1803" s="324" t="s">
        <v>33</v>
      </c>
      <c r="F1803" s="824">
        <v>2829</v>
      </c>
    </row>
    <row r="1804" spans="2:6" s="86" customFormat="1" ht="15.95" customHeight="1">
      <c r="B1804" s="336">
        <v>281</v>
      </c>
      <c r="C1804" s="459" t="s">
        <v>4850</v>
      </c>
      <c r="D1804" s="339">
        <v>2020</v>
      </c>
      <c r="E1804" s="324" t="s">
        <v>33</v>
      </c>
      <c r="F1804" s="824">
        <v>2829</v>
      </c>
    </row>
    <row r="1805" spans="2:6" s="86" customFormat="1" ht="15.95" customHeight="1">
      <c r="B1805" s="336">
        <v>282</v>
      </c>
      <c r="C1805" s="459" t="s">
        <v>4850</v>
      </c>
      <c r="D1805" s="339">
        <v>2020</v>
      </c>
      <c r="E1805" s="324" t="s">
        <v>33</v>
      </c>
      <c r="F1805" s="824">
        <v>2829</v>
      </c>
    </row>
    <row r="1806" spans="2:6" s="86" customFormat="1" ht="15.95" customHeight="1">
      <c r="B1806" s="336">
        <v>283</v>
      </c>
      <c r="C1806" s="459" t="s">
        <v>4850</v>
      </c>
      <c r="D1806" s="339">
        <v>2020</v>
      </c>
      <c r="E1806" s="324" t="s">
        <v>33</v>
      </c>
      <c r="F1806" s="824">
        <v>2829</v>
      </c>
    </row>
    <row r="1807" spans="2:6" s="86" customFormat="1" ht="15.95" customHeight="1">
      <c r="B1807" s="336">
        <v>284</v>
      </c>
      <c r="C1807" s="459" t="s">
        <v>4850</v>
      </c>
      <c r="D1807" s="339">
        <v>2020</v>
      </c>
      <c r="E1807" s="324" t="s">
        <v>33</v>
      </c>
      <c r="F1807" s="824">
        <v>2829</v>
      </c>
    </row>
    <row r="1808" spans="2:6" s="86" customFormat="1" ht="15.95" customHeight="1">
      <c r="B1808" s="336">
        <v>285</v>
      </c>
      <c r="C1808" s="459" t="s">
        <v>4850</v>
      </c>
      <c r="D1808" s="339">
        <v>2020</v>
      </c>
      <c r="E1808" s="324" t="s">
        <v>33</v>
      </c>
      <c r="F1808" s="824">
        <v>2829</v>
      </c>
    </row>
    <row r="1809" spans="2:6" s="86" customFormat="1" ht="15.95" customHeight="1">
      <c r="B1809" s="336">
        <v>286</v>
      </c>
      <c r="C1809" s="459" t="s">
        <v>4850</v>
      </c>
      <c r="D1809" s="339">
        <v>2020</v>
      </c>
      <c r="E1809" s="324" t="s">
        <v>33</v>
      </c>
      <c r="F1809" s="824">
        <v>2829</v>
      </c>
    </row>
    <row r="1810" spans="2:6" s="86" customFormat="1" ht="15.95" customHeight="1">
      <c r="B1810" s="336">
        <v>287</v>
      </c>
      <c r="C1810" s="459" t="s">
        <v>4850</v>
      </c>
      <c r="D1810" s="339">
        <v>2020</v>
      </c>
      <c r="E1810" s="324" t="s">
        <v>33</v>
      </c>
      <c r="F1810" s="824">
        <v>2829</v>
      </c>
    </row>
    <row r="1811" spans="2:6" s="86" customFormat="1" ht="15.95" customHeight="1">
      <c r="B1811" s="336">
        <v>288</v>
      </c>
      <c r="C1811" s="459" t="s">
        <v>4850</v>
      </c>
      <c r="D1811" s="339">
        <v>2020</v>
      </c>
      <c r="E1811" s="324" t="s">
        <v>33</v>
      </c>
      <c r="F1811" s="824">
        <v>2829</v>
      </c>
    </row>
    <row r="1812" spans="2:6" s="86" customFormat="1" ht="15.95" customHeight="1">
      <c r="B1812" s="336">
        <v>289</v>
      </c>
      <c r="C1812" s="459" t="s">
        <v>4850</v>
      </c>
      <c r="D1812" s="339">
        <v>2020</v>
      </c>
      <c r="E1812" s="324" t="s">
        <v>33</v>
      </c>
      <c r="F1812" s="824">
        <v>2829</v>
      </c>
    </row>
    <row r="1813" spans="2:6" s="86" customFormat="1" ht="15.95" customHeight="1">
      <c r="B1813" s="336">
        <v>290</v>
      </c>
      <c r="C1813" s="459" t="s">
        <v>4850</v>
      </c>
      <c r="D1813" s="339">
        <v>2020</v>
      </c>
      <c r="E1813" s="324" t="s">
        <v>33</v>
      </c>
      <c r="F1813" s="824">
        <v>2829</v>
      </c>
    </row>
    <row r="1814" spans="2:6" s="86" customFormat="1" ht="15.95" customHeight="1">
      <c r="B1814" s="336">
        <v>291</v>
      </c>
      <c r="C1814" s="459" t="s">
        <v>4850</v>
      </c>
      <c r="D1814" s="339">
        <v>2020</v>
      </c>
      <c r="E1814" s="324" t="s">
        <v>33</v>
      </c>
      <c r="F1814" s="824">
        <v>2829</v>
      </c>
    </row>
    <row r="1815" spans="2:6" s="86" customFormat="1" ht="15.95" customHeight="1">
      <c r="B1815" s="336">
        <v>292</v>
      </c>
      <c r="C1815" s="459" t="s">
        <v>4850</v>
      </c>
      <c r="D1815" s="339">
        <v>2020</v>
      </c>
      <c r="E1815" s="324" t="s">
        <v>33</v>
      </c>
      <c r="F1815" s="824">
        <v>2829</v>
      </c>
    </row>
    <row r="1816" spans="2:6" s="86" customFormat="1" ht="15.95" customHeight="1">
      <c r="B1816" s="336">
        <v>293</v>
      </c>
      <c r="C1816" s="459" t="s">
        <v>4850</v>
      </c>
      <c r="D1816" s="339">
        <v>2020</v>
      </c>
      <c r="E1816" s="324" t="s">
        <v>33</v>
      </c>
      <c r="F1816" s="824">
        <v>2829</v>
      </c>
    </row>
    <row r="1817" spans="2:6" s="86" customFormat="1" ht="15.95" customHeight="1">
      <c r="B1817" s="336">
        <v>294</v>
      </c>
      <c r="C1817" s="459" t="s">
        <v>4850</v>
      </c>
      <c r="D1817" s="339">
        <v>2020</v>
      </c>
      <c r="E1817" s="324" t="s">
        <v>33</v>
      </c>
      <c r="F1817" s="824">
        <v>2829</v>
      </c>
    </row>
    <row r="1818" spans="2:6" s="86" customFormat="1" ht="15.95" customHeight="1">
      <c r="B1818" s="336">
        <v>295</v>
      </c>
      <c r="C1818" s="459" t="s">
        <v>4850</v>
      </c>
      <c r="D1818" s="339">
        <v>2020</v>
      </c>
      <c r="E1818" s="324" t="s">
        <v>33</v>
      </c>
      <c r="F1818" s="824">
        <v>2829</v>
      </c>
    </row>
    <row r="1819" spans="2:6" s="86" customFormat="1" ht="15.95" customHeight="1">
      <c r="B1819" s="336">
        <v>296</v>
      </c>
      <c r="C1819" s="459" t="s">
        <v>4850</v>
      </c>
      <c r="D1819" s="339">
        <v>2020</v>
      </c>
      <c r="E1819" s="324" t="s">
        <v>33</v>
      </c>
      <c r="F1819" s="824">
        <v>2829</v>
      </c>
    </row>
    <row r="1820" spans="2:6" s="86" customFormat="1" ht="15.95" customHeight="1">
      <c r="B1820" s="336">
        <v>297</v>
      </c>
      <c r="C1820" s="459" t="s">
        <v>4850</v>
      </c>
      <c r="D1820" s="339">
        <v>2020</v>
      </c>
      <c r="E1820" s="324" t="s">
        <v>33</v>
      </c>
      <c r="F1820" s="824">
        <v>2829</v>
      </c>
    </row>
    <row r="1821" spans="2:6" s="86" customFormat="1" ht="15.95" customHeight="1">
      <c r="B1821" s="336">
        <v>298</v>
      </c>
      <c r="C1821" s="459" t="s">
        <v>4850</v>
      </c>
      <c r="D1821" s="339">
        <v>2020</v>
      </c>
      <c r="E1821" s="324" t="s">
        <v>33</v>
      </c>
      <c r="F1821" s="824">
        <v>2829</v>
      </c>
    </row>
    <row r="1822" spans="2:6" s="86" customFormat="1" ht="15.95" customHeight="1">
      <c r="B1822" s="336">
        <v>299</v>
      </c>
      <c r="C1822" s="459" t="s">
        <v>4850</v>
      </c>
      <c r="D1822" s="339">
        <v>2020</v>
      </c>
      <c r="E1822" s="324" t="s">
        <v>33</v>
      </c>
      <c r="F1822" s="824">
        <v>2829</v>
      </c>
    </row>
    <row r="1823" spans="2:6" s="86" customFormat="1" ht="15.95" customHeight="1">
      <c r="B1823" s="336">
        <v>300</v>
      </c>
      <c r="C1823" s="459" t="s">
        <v>4850</v>
      </c>
      <c r="D1823" s="339">
        <v>2020</v>
      </c>
      <c r="E1823" s="324" t="s">
        <v>33</v>
      </c>
      <c r="F1823" s="824">
        <v>2829</v>
      </c>
    </row>
    <row r="1824" spans="2:6" s="86" customFormat="1" ht="15.95" customHeight="1">
      <c r="B1824" s="336">
        <v>301</v>
      </c>
      <c r="C1824" s="459" t="s">
        <v>4850</v>
      </c>
      <c r="D1824" s="339">
        <v>2020</v>
      </c>
      <c r="E1824" s="324" t="s">
        <v>33</v>
      </c>
      <c r="F1824" s="824">
        <v>2829</v>
      </c>
    </row>
    <row r="1825" spans="2:6" s="86" customFormat="1" ht="15.95" customHeight="1">
      <c r="B1825" s="336">
        <v>302</v>
      </c>
      <c r="C1825" s="459" t="s">
        <v>4850</v>
      </c>
      <c r="D1825" s="339">
        <v>2020</v>
      </c>
      <c r="E1825" s="324" t="s">
        <v>33</v>
      </c>
      <c r="F1825" s="824">
        <v>2829</v>
      </c>
    </row>
    <row r="1826" spans="2:6" s="86" customFormat="1" ht="15.95" customHeight="1">
      <c r="B1826" s="336">
        <v>303</v>
      </c>
      <c r="C1826" s="459" t="s">
        <v>4850</v>
      </c>
      <c r="D1826" s="339">
        <v>2020</v>
      </c>
      <c r="E1826" s="324" t="s">
        <v>33</v>
      </c>
      <c r="F1826" s="824">
        <v>2829</v>
      </c>
    </row>
    <row r="1827" spans="2:6" s="86" customFormat="1" ht="15.95" customHeight="1">
      <c r="B1827" s="336">
        <v>304</v>
      </c>
      <c r="C1827" s="459" t="s">
        <v>4850</v>
      </c>
      <c r="D1827" s="339">
        <v>2020</v>
      </c>
      <c r="E1827" s="324" t="s">
        <v>33</v>
      </c>
      <c r="F1827" s="824">
        <v>2829</v>
      </c>
    </row>
    <row r="1828" spans="2:6" s="86" customFormat="1" ht="15.95" customHeight="1">
      <c r="B1828" s="336">
        <v>305</v>
      </c>
      <c r="C1828" s="459" t="s">
        <v>4850</v>
      </c>
      <c r="D1828" s="339">
        <v>2020</v>
      </c>
      <c r="E1828" s="324" t="s">
        <v>33</v>
      </c>
      <c r="F1828" s="824">
        <v>2829</v>
      </c>
    </row>
    <row r="1829" spans="2:6" s="86" customFormat="1" ht="15.95" customHeight="1">
      <c r="B1829" s="336">
        <v>306</v>
      </c>
      <c r="C1829" s="459" t="s">
        <v>4850</v>
      </c>
      <c r="D1829" s="339">
        <v>2020</v>
      </c>
      <c r="E1829" s="324" t="s">
        <v>33</v>
      </c>
      <c r="F1829" s="824">
        <v>2829</v>
      </c>
    </row>
    <row r="1830" spans="2:6" s="86" customFormat="1" ht="15.95" customHeight="1">
      <c r="B1830" s="336">
        <v>307</v>
      </c>
      <c r="C1830" s="459" t="s">
        <v>4850</v>
      </c>
      <c r="D1830" s="339">
        <v>2020</v>
      </c>
      <c r="E1830" s="324" t="s">
        <v>33</v>
      </c>
      <c r="F1830" s="824">
        <v>2829</v>
      </c>
    </row>
    <row r="1831" spans="2:6" s="86" customFormat="1" ht="15.95" customHeight="1">
      <c r="B1831" s="336">
        <v>308</v>
      </c>
      <c r="C1831" s="459" t="s">
        <v>4850</v>
      </c>
      <c r="D1831" s="339">
        <v>2020</v>
      </c>
      <c r="E1831" s="324" t="s">
        <v>33</v>
      </c>
      <c r="F1831" s="824">
        <v>2829</v>
      </c>
    </row>
    <row r="1832" spans="2:6" s="86" customFormat="1" ht="15.95" customHeight="1">
      <c r="B1832" s="336">
        <v>309</v>
      </c>
      <c r="C1832" s="459" t="s">
        <v>4850</v>
      </c>
      <c r="D1832" s="339">
        <v>2020</v>
      </c>
      <c r="E1832" s="324" t="s">
        <v>33</v>
      </c>
      <c r="F1832" s="824">
        <v>2829</v>
      </c>
    </row>
    <row r="1833" spans="2:6" s="86" customFormat="1" ht="15.95" customHeight="1">
      <c r="B1833" s="336">
        <v>310</v>
      </c>
      <c r="C1833" s="459" t="s">
        <v>4850</v>
      </c>
      <c r="D1833" s="339">
        <v>2020</v>
      </c>
      <c r="E1833" s="324" t="s">
        <v>33</v>
      </c>
      <c r="F1833" s="824">
        <v>2829</v>
      </c>
    </row>
    <row r="1834" spans="2:6" s="86" customFormat="1" ht="15.95" customHeight="1">
      <c r="B1834" s="336">
        <v>311</v>
      </c>
      <c r="C1834" s="347" t="s">
        <v>126</v>
      </c>
      <c r="D1834" s="338">
        <v>2013</v>
      </c>
      <c r="E1834" s="324" t="s">
        <v>33</v>
      </c>
      <c r="F1834" s="371">
        <v>2479</v>
      </c>
    </row>
    <row r="1835" spans="2:6" s="86" customFormat="1" ht="15.95" customHeight="1">
      <c r="B1835" s="336">
        <v>312</v>
      </c>
      <c r="C1835" s="347" t="s">
        <v>126</v>
      </c>
      <c r="D1835" s="338">
        <v>2013</v>
      </c>
      <c r="E1835" s="324" t="s">
        <v>33</v>
      </c>
      <c r="F1835" s="371">
        <v>2479</v>
      </c>
    </row>
    <row r="1836" spans="2:6" s="86" customFormat="1" ht="15.95" customHeight="1">
      <c r="B1836" s="336">
        <v>313</v>
      </c>
      <c r="C1836" s="337" t="s">
        <v>783</v>
      </c>
      <c r="D1836" s="338">
        <v>2013</v>
      </c>
      <c r="E1836" s="324" t="s">
        <v>33</v>
      </c>
      <c r="F1836" s="371">
        <v>730</v>
      </c>
    </row>
    <row r="1837" spans="2:6" s="86" customFormat="1" ht="15.95" customHeight="1">
      <c r="B1837" s="336">
        <v>314</v>
      </c>
      <c r="C1837" s="347" t="s">
        <v>777</v>
      </c>
      <c r="D1837" s="338">
        <v>2013</v>
      </c>
      <c r="E1837" s="324" t="s">
        <v>33</v>
      </c>
      <c r="F1837" s="371">
        <v>2399</v>
      </c>
    </row>
    <row r="1838" spans="2:6" s="86" customFormat="1" ht="15.95" customHeight="1">
      <c r="B1838" s="336">
        <v>315</v>
      </c>
      <c r="C1838" s="347" t="s">
        <v>778</v>
      </c>
      <c r="D1838" s="338">
        <v>2013</v>
      </c>
      <c r="E1838" s="324" t="s">
        <v>33</v>
      </c>
      <c r="F1838" s="371">
        <v>751</v>
      </c>
    </row>
    <row r="1839" spans="2:6" s="86" customFormat="1" ht="15.95" customHeight="1">
      <c r="B1839" s="336">
        <v>316</v>
      </c>
      <c r="C1839" s="347" t="s">
        <v>783</v>
      </c>
      <c r="D1839" s="338">
        <v>2013</v>
      </c>
      <c r="E1839" s="324" t="s">
        <v>33</v>
      </c>
      <c r="F1839" s="371">
        <v>730</v>
      </c>
    </row>
    <row r="1840" spans="2:6" s="86" customFormat="1" ht="15.95" customHeight="1">
      <c r="B1840" s="336">
        <v>317</v>
      </c>
      <c r="C1840" s="337" t="s">
        <v>2751</v>
      </c>
      <c r="D1840" s="338">
        <v>2014</v>
      </c>
      <c r="E1840" s="324" t="s">
        <v>33</v>
      </c>
      <c r="F1840" s="371">
        <v>1469.28</v>
      </c>
    </row>
    <row r="1841" spans="2:6" s="86" customFormat="1" ht="15.95" customHeight="1">
      <c r="B1841" s="336">
        <v>318</v>
      </c>
      <c r="C1841" s="337" t="s">
        <v>2751</v>
      </c>
      <c r="D1841" s="338">
        <v>2014</v>
      </c>
      <c r="E1841" s="324" t="s">
        <v>33</v>
      </c>
      <c r="F1841" s="371">
        <v>1469.28</v>
      </c>
    </row>
    <row r="1842" spans="2:6" s="86" customFormat="1" ht="15.95" customHeight="1">
      <c r="B1842" s="336">
        <v>319</v>
      </c>
      <c r="C1842" s="337" t="s">
        <v>2751</v>
      </c>
      <c r="D1842" s="338">
        <v>2014</v>
      </c>
      <c r="E1842" s="324" t="s">
        <v>33</v>
      </c>
      <c r="F1842" s="371">
        <v>1469.28</v>
      </c>
    </row>
    <row r="1843" spans="2:6" s="86" customFormat="1" ht="15.95" customHeight="1">
      <c r="B1843" s="1392" t="s">
        <v>931</v>
      </c>
      <c r="C1843" s="1393"/>
      <c r="D1843" s="1393"/>
      <c r="E1843" s="1394"/>
      <c r="F1843" s="547">
        <f>SUM(F1558:F1752)</f>
        <v>201432.17999999985</v>
      </c>
    </row>
    <row r="1844" spans="2:6" s="86" customFormat="1" ht="15.95" customHeight="1">
      <c r="B1844" s="1387" t="s">
        <v>932</v>
      </c>
      <c r="C1844" s="1387"/>
      <c r="D1844" s="1387"/>
      <c r="E1844" s="1387"/>
      <c r="F1844" s="547">
        <f>SUM(F1753:F1842)</f>
        <v>164909.04</v>
      </c>
    </row>
    <row r="1845" spans="2:6" s="86" customFormat="1" ht="15.95" customHeight="1">
      <c r="B1845" s="1388" t="s">
        <v>776</v>
      </c>
      <c r="C1845" s="1388"/>
      <c r="D1845" s="1388"/>
      <c r="E1845" s="1388"/>
      <c r="F1845" s="1388"/>
    </row>
    <row r="1846" spans="2:6" s="86" customFormat="1" ht="15.95" customHeight="1">
      <c r="B1846" s="336">
        <v>1</v>
      </c>
      <c r="C1846" s="347" t="s">
        <v>168</v>
      </c>
      <c r="D1846" s="338">
        <v>2015</v>
      </c>
      <c r="E1846" s="324" t="s">
        <v>32</v>
      </c>
      <c r="F1846" s="346">
        <v>349</v>
      </c>
    </row>
    <row r="1847" spans="2:6" s="86" customFormat="1" ht="15.95" customHeight="1">
      <c r="B1847" s="336">
        <v>2</v>
      </c>
      <c r="C1847" s="347" t="s">
        <v>2753</v>
      </c>
      <c r="D1847" s="338">
        <v>2016</v>
      </c>
      <c r="E1847" s="324" t="s">
        <v>32</v>
      </c>
      <c r="F1847" s="346">
        <v>492.55</v>
      </c>
    </row>
    <row r="1848" spans="2:6" s="86" customFormat="1" ht="15.95" customHeight="1">
      <c r="B1848" s="336">
        <v>3</v>
      </c>
      <c r="C1848" s="347" t="s">
        <v>2754</v>
      </c>
      <c r="D1848" s="338">
        <v>2017</v>
      </c>
      <c r="E1848" s="324" t="s">
        <v>32</v>
      </c>
      <c r="F1848" s="346">
        <v>549.01</v>
      </c>
    </row>
    <row r="1849" spans="2:6" s="86" customFormat="1" ht="15.95" customHeight="1">
      <c r="B1849" s="336">
        <v>4</v>
      </c>
      <c r="C1849" s="347" t="s">
        <v>2756</v>
      </c>
      <c r="D1849" s="338">
        <v>2017</v>
      </c>
      <c r="E1849" s="324" t="s">
        <v>32</v>
      </c>
      <c r="F1849" s="346">
        <v>2349</v>
      </c>
    </row>
    <row r="1850" spans="2:6" s="86" customFormat="1" ht="15.95" customHeight="1">
      <c r="B1850" s="336">
        <v>5</v>
      </c>
      <c r="C1850" s="347" t="s">
        <v>2356</v>
      </c>
      <c r="D1850" s="338">
        <v>2016</v>
      </c>
      <c r="E1850" s="324" t="s">
        <v>33</v>
      </c>
      <c r="F1850" s="346">
        <v>1851</v>
      </c>
    </row>
    <row r="1851" spans="2:6" s="86" customFormat="1" ht="15.95" customHeight="1">
      <c r="B1851" s="336">
        <v>6</v>
      </c>
      <c r="C1851" s="347" t="s">
        <v>2757</v>
      </c>
      <c r="D1851" s="338">
        <v>2017</v>
      </c>
      <c r="E1851" s="324" t="s">
        <v>33</v>
      </c>
      <c r="F1851" s="346">
        <v>437</v>
      </c>
    </row>
    <row r="1852" spans="2:6" s="86" customFormat="1" ht="15.95" customHeight="1">
      <c r="B1852" s="336">
        <v>7</v>
      </c>
      <c r="C1852" s="347" t="s">
        <v>782</v>
      </c>
      <c r="D1852" s="338">
        <v>2018</v>
      </c>
      <c r="E1852" s="324" t="s">
        <v>32</v>
      </c>
      <c r="F1852" s="346">
        <v>730</v>
      </c>
    </row>
    <row r="1853" spans="2:6" s="86" customFormat="1" ht="15.95" customHeight="1">
      <c r="B1853" s="336">
        <v>8</v>
      </c>
      <c r="C1853" s="347" t="s">
        <v>653</v>
      </c>
      <c r="D1853" s="338">
        <v>2019</v>
      </c>
      <c r="E1853" s="324" t="s">
        <v>32</v>
      </c>
      <c r="F1853" s="346">
        <v>365.01</v>
      </c>
    </row>
    <row r="1854" spans="2:6" s="86" customFormat="1" ht="15.95" customHeight="1">
      <c r="B1854" s="336">
        <v>9</v>
      </c>
      <c r="C1854" s="347" t="s">
        <v>3423</v>
      </c>
      <c r="D1854" s="338">
        <v>2020</v>
      </c>
      <c r="E1854" s="324" t="s">
        <v>32</v>
      </c>
      <c r="F1854" s="346">
        <v>349.32</v>
      </c>
    </row>
    <row r="1855" spans="2:6" s="86" customFormat="1" ht="15.95" customHeight="1">
      <c r="B1855" s="336">
        <v>10</v>
      </c>
      <c r="C1855" s="347" t="s">
        <v>4859</v>
      </c>
      <c r="D1855" s="338">
        <v>2020</v>
      </c>
      <c r="E1855" s="324" t="s">
        <v>32</v>
      </c>
      <c r="F1855" s="346">
        <v>519.05999999999995</v>
      </c>
    </row>
    <row r="1856" spans="2:6" s="86" customFormat="1" ht="15.95" customHeight="1">
      <c r="B1856" s="336">
        <v>11</v>
      </c>
      <c r="C1856" s="347" t="s">
        <v>4854</v>
      </c>
      <c r="D1856" s="338">
        <v>2020</v>
      </c>
      <c r="E1856" s="324" t="s">
        <v>32</v>
      </c>
      <c r="F1856" s="346">
        <v>2598.9899999999998</v>
      </c>
    </row>
    <row r="1857" spans="2:6" s="86" customFormat="1" ht="15.95" customHeight="1">
      <c r="B1857" s="1392" t="s">
        <v>931</v>
      </c>
      <c r="C1857" s="1393"/>
      <c r="D1857" s="1393"/>
      <c r="E1857" s="1394"/>
      <c r="F1857" s="547">
        <f>SUM(F1846:F1849,F1852:F1856)</f>
        <v>8301.9399999999987</v>
      </c>
    </row>
    <row r="1858" spans="2:6" s="86" customFormat="1" ht="15.95" customHeight="1">
      <c r="B1858" s="1387" t="s">
        <v>932</v>
      </c>
      <c r="C1858" s="1387"/>
      <c r="D1858" s="1387"/>
      <c r="E1858" s="1387"/>
      <c r="F1858" s="547">
        <f>SUM(F1850:F1851)</f>
        <v>2288</v>
      </c>
    </row>
    <row r="1859" spans="2:6" s="86" customFormat="1" ht="15.95" customHeight="1">
      <c r="B1859" s="1388" t="s">
        <v>784</v>
      </c>
      <c r="C1859" s="1388"/>
      <c r="D1859" s="1388"/>
      <c r="E1859" s="1388"/>
      <c r="F1859" s="1388"/>
    </row>
    <row r="1860" spans="2:6" s="86" customFormat="1" ht="15.95" customHeight="1">
      <c r="B1860" s="336">
        <v>1</v>
      </c>
      <c r="C1860" s="492" t="s">
        <v>98</v>
      </c>
      <c r="D1860" s="537">
        <v>2014</v>
      </c>
      <c r="E1860" s="324" t="s">
        <v>32</v>
      </c>
      <c r="F1860" s="493">
        <v>330</v>
      </c>
    </row>
    <row r="1861" spans="2:6" s="86" customFormat="1" ht="15.95" customHeight="1">
      <c r="B1861" s="336">
        <v>2</v>
      </c>
      <c r="C1861" s="492" t="s">
        <v>801</v>
      </c>
      <c r="D1861" s="537">
        <v>2014</v>
      </c>
      <c r="E1861" s="324" t="s">
        <v>32</v>
      </c>
      <c r="F1861" s="493">
        <v>69</v>
      </c>
    </row>
    <row r="1862" spans="2:6" s="86" customFormat="1" ht="15.95" customHeight="1">
      <c r="B1862" s="336">
        <v>3</v>
      </c>
      <c r="C1862" s="492" t="s">
        <v>801</v>
      </c>
      <c r="D1862" s="537">
        <v>2014</v>
      </c>
      <c r="E1862" s="324" t="s">
        <v>32</v>
      </c>
      <c r="F1862" s="493">
        <v>69</v>
      </c>
    </row>
    <row r="1863" spans="2:6" s="86" customFormat="1" ht="15.95" customHeight="1">
      <c r="B1863" s="336">
        <v>4</v>
      </c>
      <c r="C1863" s="492" t="s">
        <v>802</v>
      </c>
      <c r="D1863" s="537">
        <v>2014</v>
      </c>
      <c r="E1863" s="324" t="s">
        <v>32</v>
      </c>
      <c r="F1863" s="493">
        <v>371</v>
      </c>
    </row>
    <row r="1864" spans="2:6" s="86" customFormat="1" ht="15.95" customHeight="1">
      <c r="B1864" s="336">
        <v>5</v>
      </c>
      <c r="C1864" s="492" t="s">
        <v>803</v>
      </c>
      <c r="D1864" s="537">
        <v>2014</v>
      </c>
      <c r="E1864" s="324" t="s">
        <v>32</v>
      </c>
      <c r="F1864" s="493">
        <v>220</v>
      </c>
    </row>
    <row r="1865" spans="2:6" s="86" customFormat="1" ht="15.95" customHeight="1">
      <c r="B1865" s="336">
        <v>6</v>
      </c>
      <c r="C1865" s="492" t="s">
        <v>619</v>
      </c>
      <c r="D1865" s="537">
        <v>2015</v>
      </c>
      <c r="E1865" s="324" t="s">
        <v>32</v>
      </c>
      <c r="F1865" s="493">
        <v>100</v>
      </c>
    </row>
    <row r="1866" spans="2:6" s="86" customFormat="1" ht="15.95" customHeight="1">
      <c r="B1866" s="336">
        <v>7</v>
      </c>
      <c r="C1866" s="492" t="s">
        <v>2357</v>
      </c>
      <c r="D1866" s="537">
        <v>2015</v>
      </c>
      <c r="E1866" s="324" t="s">
        <v>32</v>
      </c>
      <c r="F1866" s="493">
        <v>316.01</v>
      </c>
    </row>
    <row r="1867" spans="2:6" s="86" customFormat="1" ht="15.95" customHeight="1">
      <c r="B1867" s="336">
        <v>8</v>
      </c>
      <c r="C1867" s="492" t="s">
        <v>2358</v>
      </c>
      <c r="D1867" s="537">
        <v>2015</v>
      </c>
      <c r="E1867" s="324" t="s">
        <v>32</v>
      </c>
      <c r="F1867" s="493">
        <v>169.99</v>
      </c>
    </row>
    <row r="1868" spans="2:6" s="86" customFormat="1" ht="15.95" customHeight="1">
      <c r="B1868" s="336">
        <v>9</v>
      </c>
      <c r="C1868" s="492" t="s">
        <v>2358</v>
      </c>
      <c r="D1868" s="537">
        <v>2015</v>
      </c>
      <c r="E1868" s="324" t="s">
        <v>32</v>
      </c>
      <c r="F1868" s="493">
        <v>169.99</v>
      </c>
    </row>
    <row r="1869" spans="2:6" s="86" customFormat="1" ht="15.95" customHeight="1">
      <c r="B1869" s="336">
        <v>10</v>
      </c>
      <c r="C1869" s="492" t="s">
        <v>1907</v>
      </c>
      <c r="D1869" s="537">
        <v>2015</v>
      </c>
      <c r="E1869" s="324" t="s">
        <v>32</v>
      </c>
      <c r="F1869" s="493">
        <v>66.900000000000006</v>
      </c>
    </row>
    <row r="1870" spans="2:6" s="86" customFormat="1" ht="15.95" customHeight="1">
      <c r="B1870" s="336">
        <v>11</v>
      </c>
      <c r="C1870" s="492" t="s">
        <v>2359</v>
      </c>
      <c r="D1870" s="537">
        <v>2016</v>
      </c>
      <c r="E1870" s="324" t="s">
        <v>32</v>
      </c>
      <c r="F1870" s="493">
        <v>430</v>
      </c>
    </row>
    <row r="1871" spans="2:6" s="86" customFormat="1" ht="15.95" customHeight="1">
      <c r="B1871" s="336">
        <v>12</v>
      </c>
      <c r="C1871" s="492" t="s">
        <v>2359</v>
      </c>
      <c r="D1871" s="537">
        <v>2016</v>
      </c>
      <c r="E1871" s="324" t="s">
        <v>32</v>
      </c>
      <c r="F1871" s="493">
        <v>430</v>
      </c>
    </row>
    <row r="1872" spans="2:6" s="86" customFormat="1" ht="15.95" customHeight="1">
      <c r="B1872" s="336">
        <v>13</v>
      </c>
      <c r="C1872" s="492" t="s">
        <v>2360</v>
      </c>
      <c r="D1872" s="537">
        <v>2016</v>
      </c>
      <c r="E1872" s="324" t="s">
        <v>32</v>
      </c>
      <c r="F1872" s="493">
        <v>190</v>
      </c>
    </row>
    <row r="1873" spans="2:6" s="86" customFormat="1" ht="15.95" customHeight="1">
      <c r="B1873" s="336">
        <v>14</v>
      </c>
      <c r="C1873" s="492" t="s">
        <v>2363</v>
      </c>
      <c r="D1873" s="537">
        <v>2016</v>
      </c>
      <c r="E1873" s="324" t="s">
        <v>32</v>
      </c>
      <c r="F1873" s="493">
        <v>1720</v>
      </c>
    </row>
    <row r="1874" spans="2:6" s="86" customFormat="1" ht="15.95" customHeight="1">
      <c r="B1874" s="336">
        <v>15</v>
      </c>
      <c r="C1874" s="492" t="s">
        <v>2364</v>
      </c>
      <c r="D1874" s="537">
        <v>2016</v>
      </c>
      <c r="E1874" s="324" t="s">
        <v>32</v>
      </c>
      <c r="F1874" s="493">
        <v>3000</v>
      </c>
    </row>
    <row r="1875" spans="2:6" s="86" customFormat="1" ht="15.95" customHeight="1">
      <c r="B1875" s="336">
        <v>16</v>
      </c>
      <c r="C1875" s="492" t="s">
        <v>2365</v>
      </c>
      <c r="D1875" s="537">
        <v>2016</v>
      </c>
      <c r="E1875" s="324" t="s">
        <v>32</v>
      </c>
      <c r="F1875" s="493">
        <v>1476</v>
      </c>
    </row>
    <row r="1876" spans="2:6" s="86" customFormat="1" ht="15.95" customHeight="1">
      <c r="B1876" s="336">
        <v>17</v>
      </c>
      <c r="C1876" s="492" t="s">
        <v>2366</v>
      </c>
      <c r="D1876" s="537">
        <v>2016</v>
      </c>
      <c r="E1876" s="324" t="s">
        <v>32</v>
      </c>
      <c r="F1876" s="493">
        <v>738</v>
      </c>
    </row>
    <row r="1877" spans="2:6" s="86" customFormat="1" ht="15.95" customHeight="1">
      <c r="B1877" s="336">
        <v>18</v>
      </c>
      <c r="C1877" s="492" t="s">
        <v>2759</v>
      </c>
      <c r="D1877" s="537">
        <v>2017</v>
      </c>
      <c r="E1877" s="324" t="s">
        <v>32</v>
      </c>
      <c r="F1877" s="493">
        <v>1599</v>
      </c>
    </row>
    <row r="1878" spans="2:6" s="86" customFormat="1" ht="15.95" customHeight="1">
      <c r="B1878" s="336">
        <v>19</v>
      </c>
      <c r="C1878" s="492" t="s">
        <v>802</v>
      </c>
      <c r="D1878" s="537">
        <v>2017</v>
      </c>
      <c r="E1878" s="324" t="s">
        <v>32</v>
      </c>
      <c r="F1878" s="493">
        <v>450</v>
      </c>
    </row>
    <row r="1879" spans="2:6" s="86" customFormat="1" ht="15.95" customHeight="1">
      <c r="B1879" s="336">
        <v>20</v>
      </c>
      <c r="C1879" s="492" t="s">
        <v>802</v>
      </c>
      <c r="D1879" s="537">
        <v>2017</v>
      </c>
      <c r="E1879" s="324" t="s">
        <v>32</v>
      </c>
      <c r="F1879" s="493">
        <v>450</v>
      </c>
    </row>
    <row r="1880" spans="2:6" s="86" customFormat="1" ht="15.95" customHeight="1">
      <c r="B1880" s="336">
        <v>21</v>
      </c>
      <c r="C1880" s="492" t="s">
        <v>2286</v>
      </c>
      <c r="D1880" s="537">
        <v>2017</v>
      </c>
      <c r="E1880" s="472" t="s">
        <v>32</v>
      </c>
      <c r="F1880" s="493">
        <v>492</v>
      </c>
    </row>
    <row r="1881" spans="2:6" s="86" customFormat="1" ht="15.95" customHeight="1">
      <c r="B1881" s="336">
        <v>22</v>
      </c>
      <c r="C1881" s="492" t="s">
        <v>2286</v>
      </c>
      <c r="D1881" s="537">
        <v>2017</v>
      </c>
      <c r="E1881" s="472" t="s">
        <v>32</v>
      </c>
      <c r="F1881" s="493">
        <v>492</v>
      </c>
    </row>
    <row r="1882" spans="2:6" s="86" customFormat="1" ht="15.95" customHeight="1">
      <c r="B1882" s="336">
        <v>23</v>
      </c>
      <c r="C1882" s="492" t="s">
        <v>123</v>
      </c>
      <c r="D1882" s="537">
        <v>2017</v>
      </c>
      <c r="E1882" s="472" t="s">
        <v>32</v>
      </c>
      <c r="F1882" s="493">
        <v>2758.4</v>
      </c>
    </row>
    <row r="1883" spans="2:6" s="86" customFormat="1" ht="15.95" customHeight="1">
      <c r="B1883" s="336">
        <v>24</v>
      </c>
      <c r="C1883" s="492" t="s">
        <v>123</v>
      </c>
      <c r="D1883" s="537">
        <v>2017</v>
      </c>
      <c r="E1883" s="472" t="s">
        <v>32</v>
      </c>
      <c r="F1883" s="493">
        <v>2758.4</v>
      </c>
    </row>
    <row r="1884" spans="2:6" s="86" customFormat="1" ht="15.95" customHeight="1">
      <c r="B1884" s="336">
        <v>25</v>
      </c>
      <c r="C1884" s="492" t="s">
        <v>2763</v>
      </c>
      <c r="D1884" s="537">
        <v>2017</v>
      </c>
      <c r="E1884" s="472" t="s">
        <v>32</v>
      </c>
      <c r="F1884" s="493">
        <v>1075.02</v>
      </c>
    </row>
    <row r="1885" spans="2:6" s="86" customFormat="1" ht="15.95" customHeight="1">
      <c r="B1885" s="336">
        <v>26</v>
      </c>
      <c r="C1885" s="492" t="s">
        <v>2763</v>
      </c>
      <c r="D1885" s="537">
        <v>2017</v>
      </c>
      <c r="E1885" s="472" t="s">
        <v>32</v>
      </c>
      <c r="F1885" s="493">
        <v>1075.02</v>
      </c>
    </row>
    <row r="1886" spans="2:6" s="86" customFormat="1" ht="15.95" customHeight="1">
      <c r="B1886" s="336">
        <v>27</v>
      </c>
      <c r="C1886" s="492" t="s">
        <v>446</v>
      </c>
      <c r="D1886" s="537">
        <v>2017</v>
      </c>
      <c r="E1886" s="472" t="s">
        <v>32</v>
      </c>
      <c r="F1886" s="493">
        <v>1660.5</v>
      </c>
    </row>
    <row r="1887" spans="2:6" s="86" customFormat="1" ht="15.95" customHeight="1">
      <c r="B1887" s="336">
        <v>28</v>
      </c>
      <c r="C1887" s="492" t="s">
        <v>2763</v>
      </c>
      <c r="D1887" s="537">
        <v>2017</v>
      </c>
      <c r="E1887" s="472" t="s">
        <v>32</v>
      </c>
      <c r="F1887" s="493">
        <v>1075.02</v>
      </c>
    </row>
    <row r="1888" spans="2:6" s="86" customFormat="1" ht="15.95" customHeight="1">
      <c r="B1888" s="336">
        <v>29</v>
      </c>
      <c r="C1888" s="492" t="s">
        <v>805</v>
      </c>
      <c r="D1888" s="537">
        <v>2013</v>
      </c>
      <c r="E1888" s="324" t="s">
        <v>33</v>
      </c>
      <c r="F1888" s="493">
        <v>6.15</v>
      </c>
    </row>
    <row r="1889" spans="2:6" s="86" customFormat="1" ht="15.95" customHeight="1">
      <c r="B1889" s="336">
        <v>30</v>
      </c>
      <c r="C1889" s="492" t="s">
        <v>806</v>
      </c>
      <c r="D1889" s="537">
        <v>2013</v>
      </c>
      <c r="E1889" s="324" t="s">
        <v>33</v>
      </c>
      <c r="F1889" s="493">
        <v>485.01</v>
      </c>
    </row>
    <row r="1890" spans="2:6" s="86" customFormat="1" ht="15.95" customHeight="1">
      <c r="B1890" s="336">
        <v>31</v>
      </c>
      <c r="C1890" s="492" t="s">
        <v>1908</v>
      </c>
      <c r="D1890" s="537">
        <v>2015</v>
      </c>
      <c r="E1890" s="324" t="s">
        <v>33</v>
      </c>
      <c r="F1890" s="493">
        <v>2099.98</v>
      </c>
    </row>
    <row r="1891" spans="2:6" s="86" customFormat="1" ht="15.95" customHeight="1">
      <c r="B1891" s="336">
        <v>32</v>
      </c>
      <c r="C1891" s="492" t="s">
        <v>2368</v>
      </c>
      <c r="D1891" s="537">
        <v>2016</v>
      </c>
      <c r="E1891" s="324" t="s">
        <v>33</v>
      </c>
      <c r="F1891" s="493">
        <v>81.180000000000007</v>
      </c>
    </row>
    <row r="1892" spans="2:6" s="86" customFormat="1" ht="15.95" customHeight="1">
      <c r="B1892" s="336">
        <v>33</v>
      </c>
      <c r="C1892" s="492" t="s">
        <v>2764</v>
      </c>
      <c r="D1892" s="537">
        <v>2017</v>
      </c>
      <c r="E1892" s="324" t="s">
        <v>33</v>
      </c>
      <c r="F1892" s="493">
        <v>3500</v>
      </c>
    </row>
    <row r="1893" spans="2:6" s="86" customFormat="1" ht="15.95" customHeight="1">
      <c r="B1893" s="336">
        <v>34</v>
      </c>
      <c r="C1893" s="492" t="s">
        <v>2737</v>
      </c>
      <c r="D1893" s="537">
        <v>2017</v>
      </c>
      <c r="E1893" s="324" t="s">
        <v>33</v>
      </c>
      <c r="F1893" s="493">
        <v>2521.5</v>
      </c>
    </row>
    <row r="1894" spans="2:6" s="86" customFormat="1" ht="15.95" customHeight="1">
      <c r="B1894" s="336">
        <v>35</v>
      </c>
      <c r="C1894" s="492" t="s">
        <v>123</v>
      </c>
      <c r="D1894" s="537">
        <v>2018</v>
      </c>
      <c r="E1894" s="324" t="s">
        <v>32</v>
      </c>
      <c r="F1894" s="493">
        <v>3850</v>
      </c>
    </row>
    <row r="1895" spans="2:6" s="86" customFormat="1" ht="15.95" customHeight="1">
      <c r="B1895" s="336">
        <v>36</v>
      </c>
      <c r="C1895" s="492" t="s">
        <v>123</v>
      </c>
      <c r="D1895" s="537">
        <v>2018</v>
      </c>
      <c r="E1895" s="324" t="s">
        <v>32</v>
      </c>
      <c r="F1895" s="493">
        <v>3850</v>
      </c>
    </row>
    <row r="1896" spans="2:6" s="86" customFormat="1" ht="15.95" customHeight="1">
      <c r="B1896" s="336">
        <v>37</v>
      </c>
      <c r="C1896" s="492" t="s">
        <v>283</v>
      </c>
      <c r="D1896" s="537">
        <v>2018</v>
      </c>
      <c r="E1896" s="324" t="s">
        <v>32</v>
      </c>
      <c r="F1896" s="493">
        <v>7179.01</v>
      </c>
    </row>
    <row r="1897" spans="2:6" s="86" customFormat="1" ht="15.95" customHeight="1">
      <c r="B1897" s="336">
        <v>38</v>
      </c>
      <c r="C1897" s="492" t="s">
        <v>3427</v>
      </c>
      <c r="D1897" s="537">
        <v>2018</v>
      </c>
      <c r="E1897" s="324" t="s">
        <v>32</v>
      </c>
      <c r="F1897" s="493">
        <v>109</v>
      </c>
    </row>
    <row r="1898" spans="2:6" s="86" customFormat="1" ht="15.95" customHeight="1">
      <c r="B1898" s="336">
        <v>39</v>
      </c>
      <c r="C1898" s="492" t="s">
        <v>3427</v>
      </c>
      <c r="D1898" s="537">
        <v>2018</v>
      </c>
      <c r="E1898" s="324" t="s">
        <v>32</v>
      </c>
      <c r="F1898" s="493">
        <v>109</v>
      </c>
    </row>
    <row r="1899" spans="2:6" s="86" customFormat="1" ht="15.95" customHeight="1">
      <c r="B1899" s="336">
        <v>40</v>
      </c>
      <c r="C1899" s="492" t="s">
        <v>3428</v>
      </c>
      <c r="D1899" s="537">
        <v>2018</v>
      </c>
      <c r="E1899" s="324" t="s">
        <v>32</v>
      </c>
      <c r="F1899" s="493">
        <v>109</v>
      </c>
    </row>
    <row r="1900" spans="2:6" s="86" customFormat="1" ht="15.95" customHeight="1">
      <c r="B1900" s="336">
        <v>41</v>
      </c>
      <c r="C1900" s="492" t="s">
        <v>3428</v>
      </c>
      <c r="D1900" s="537">
        <v>2018</v>
      </c>
      <c r="E1900" s="324" t="s">
        <v>32</v>
      </c>
      <c r="F1900" s="493">
        <v>109</v>
      </c>
    </row>
    <row r="1901" spans="2:6" s="86" customFormat="1" ht="15.95" customHeight="1">
      <c r="B1901" s="336">
        <v>42</v>
      </c>
      <c r="C1901" s="492" t="s">
        <v>3428</v>
      </c>
      <c r="D1901" s="537">
        <v>2018</v>
      </c>
      <c r="E1901" s="324" t="s">
        <v>32</v>
      </c>
      <c r="F1901" s="493">
        <v>109</v>
      </c>
    </row>
    <row r="1902" spans="2:6" s="86" customFormat="1" ht="15.95" customHeight="1">
      <c r="B1902" s="336">
        <v>43</v>
      </c>
      <c r="C1902" s="492" t="s">
        <v>616</v>
      </c>
      <c r="D1902" s="537">
        <v>2020</v>
      </c>
      <c r="E1902" s="324" t="s">
        <v>32</v>
      </c>
      <c r="F1902" s="493">
        <v>109.99</v>
      </c>
    </row>
    <row r="1903" spans="2:6" s="86" customFormat="1" ht="15.95" customHeight="1">
      <c r="B1903" s="336">
        <v>44</v>
      </c>
      <c r="C1903" s="492" t="s">
        <v>4861</v>
      </c>
      <c r="D1903" s="537">
        <v>2020</v>
      </c>
      <c r="E1903" s="324" t="s">
        <v>33</v>
      </c>
      <c r="F1903" s="493">
        <v>269</v>
      </c>
    </row>
    <row r="1904" spans="2:6" s="86" customFormat="1" ht="15.95" customHeight="1">
      <c r="B1904" s="336">
        <v>45</v>
      </c>
      <c r="C1904" s="492" t="s">
        <v>4862</v>
      </c>
      <c r="D1904" s="537">
        <v>2020</v>
      </c>
      <c r="E1904" s="324" t="s">
        <v>33</v>
      </c>
      <c r="F1904" s="493">
        <v>2200</v>
      </c>
    </row>
    <row r="1905" spans="2:6" s="86" customFormat="1" ht="15.95" customHeight="1">
      <c r="B1905" s="336">
        <v>46</v>
      </c>
      <c r="C1905" s="492" t="s">
        <v>4862</v>
      </c>
      <c r="D1905" s="537">
        <v>2020</v>
      </c>
      <c r="E1905" s="324" t="s">
        <v>33</v>
      </c>
      <c r="F1905" s="493">
        <v>199.99</v>
      </c>
    </row>
    <row r="1906" spans="2:6" s="86" customFormat="1" ht="15.95" customHeight="1">
      <c r="B1906" s="336">
        <v>47</v>
      </c>
      <c r="C1906" s="492" t="s">
        <v>4862</v>
      </c>
      <c r="D1906" s="537">
        <v>2020</v>
      </c>
      <c r="E1906" s="324" t="s">
        <v>33</v>
      </c>
      <c r="F1906" s="493">
        <v>189.99</v>
      </c>
    </row>
    <row r="1907" spans="2:6" s="86" customFormat="1" ht="15.95" customHeight="1">
      <c r="B1907" s="336">
        <v>48</v>
      </c>
      <c r="C1907" s="492" t="s">
        <v>4863</v>
      </c>
      <c r="D1907" s="537">
        <v>2020</v>
      </c>
      <c r="E1907" s="324" t="s">
        <v>33</v>
      </c>
      <c r="F1907" s="493">
        <v>129</v>
      </c>
    </row>
    <row r="1908" spans="2:6" s="86" customFormat="1" ht="15.95" customHeight="1">
      <c r="B1908" s="336">
        <v>49</v>
      </c>
      <c r="C1908" s="492" t="s">
        <v>4863</v>
      </c>
      <c r="D1908" s="537">
        <v>2020</v>
      </c>
      <c r="E1908" s="324" t="s">
        <v>33</v>
      </c>
      <c r="F1908" s="493">
        <v>129</v>
      </c>
    </row>
    <row r="1909" spans="2:6" s="86" customFormat="1" ht="15.95" customHeight="1">
      <c r="B1909" s="336">
        <v>50</v>
      </c>
      <c r="C1909" s="492" t="s">
        <v>4863</v>
      </c>
      <c r="D1909" s="537">
        <v>2020</v>
      </c>
      <c r="E1909" s="324" t="s">
        <v>33</v>
      </c>
      <c r="F1909" s="493">
        <v>129</v>
      </c>
    </row>
    <row r="1910" spans="2:6" s="86" customFormat="1" ht="15.95" customHeight="1">
      <c r="B1910" s="336">
        <v>51</v>
      </c>
      <c r="C1910" s="492" t="s">
        <v>4863</v>
      </c>
      <c r="D1910" s="537">
        <v>2020</v>
      </c>
      <c r="E1910" s="324" t="s">
        <v>33</v>
      </c>
      <c r="F1910" s="493">
        <v>129</v>
      </c>
    </row>
    <row r="1911" spans="2:6" s="86" customFormat="1" ht="15.95" customHeight="1">
      <c r="B1911" s="336">
        <v>52</v>
      </c>
      <c r="C1911" s="492" t="s">
        <v>4863</v>
      </c>
      <c r="D1911" s="537">
        <v>2020</v>
      </c>
      <c r="E1911" s="324" t="s">
        <v>33</v>
      </c>
      <c r="F1911" s="493">
        <v>129</v>
      </c>
    </row>
    <row r="1912" spans="2:6" s="86" customFormat="1" ht="15.95" customHeight="1">
      <c r="B1912" s="336">
        <v>53</v>
      </c>
      <c r="C1912" s="492" t="s">
        <v>219</v>
      </c>
      <c r="D1912" s="537">
        <v>2020</v>
      </c>
      <c r="E1912" s="324" t="s">
        <v>33</v>
      </c>
      <c r="F1912" s="493">
        <v>3599</v>
      </c>
    </row>
    <row r="1913" spans="2:6" s="86" customFormat="1" ht="15.95" customHeight="1">
      <c r="B1913" s="336">
        <v>54</v>
      </c>
      <c r="C1913" s="492" t="s">
        <v>4864</v>
      </c>
      <c r="D1913" s="537">
        <v>2020</v>
      </c>
      <c r="E1913" s="324" t="s">
        <v>33</v>
      </c>
      <c r="F1913" s="493">
        <v>249</v>
      </c>
    </row>
    <row r="1914" spans="2:6" s="86" customFormat="1" ht="15.95" customHeight="1">
      <c r="B1914" s="336">
        <v>55</v>
      </c>
      <c r="C1914" s="492" t="s">
        <v>4864</v>
      </c>
      <c r="D1914" s="537">
        <v>2020</v>
      </c>
      <c r="E1914" s="324" t="s">
        <v>33</v>
      </c>
      <c r="F1914" s="493">
        <v>249</v>
      </c>
    </row>
    <row r="1915" spans="2:6" s="86" customFormat="1" ht="15.95" customHeight="1">
      <c r="B1915" s="336">
        <v>56</v>
      </c>
      <c r="C1915" s="492" t="s">
        <v>4864</v>
      </c>
      <c r="D1915" s="537">
        <v>2020</v>
      </c>
      <c r="E1915" s="324" t="s">
        <v>33</v>
      </c>
      <c r="F1915" s="493">
        <v>249</v>
      </c>
    </row>
    <row r="1916" spans="2:6" s="86" customFormat="1" ht="15.95" customHeight="1">
      <c r="B1916" s="336">
        <v>57</v>
      </c>
      <c r="C1916" s="492" t="s">
        <v>4864</v>
      </c>
      <c r="D1916" s="537">
        <v>2020</v>
      </c>
      <c r="E1916" s="324" t="s">
        <v>33</v>
      </c>
      <c r="F1916" s="493">
        <v>249</v>
      </c>
    </row>
    <row r="1917" spans="2:6" s="86" customFormat="1" ht="15.95" customHeight="1">
      <c r="B1917" s="336">
        <v>58</v>
      </c>
      <c r="C1917" s="492" t="s">
        <v>1088</v>
      </c>
      <c r="D1917" s="537">
        <v>2020</v>
      </c>
      <c r="E1917" s="324" t="s">
        <v>33</v>
      </c>
      <c r="F1917" s="493">
        <v>3499</v>
      </c>
    </row>
    <row r="1918" spans="2:6" s="86" customFormat="1" ht="15.95" customHeight="1">
      <c r="B1918" s="336">
        <v>59</v>
      </c>
      <c r="C1918" s="826" t="s">
        <v>3441</v>
      </c>
      <c r="D1918" s="537">
        <v>2018</v>
      </c>
      <c r="E1918" s="324" t="s">
        <v>33</v>
      </c>
      <c r="F1918" s="493">
        <v>1998</v>
      </c>
    </row>
    <row r="1919" spans="2:6" s="86" customFormat="1" ht="15.95" customHeight="1">
      <c r="B1919" s="336">
        <v>60</v>
      </c>
      <c r="C1919" s="492" t="s">
        <v>785</v>
      </c>
      <c r="D1919" s="537">
        <v>2012</v>
      </c>
      <c r="E1919" s="324" t="s">
        <v>32</v>
      </c>
      <c r="F1919" s="493">
        <v>480</v>
      </c>
    </row>
    <row r="1920" spans="2:6" s="86" customFormat="1" ht="15.95" customHeight="1">
      <c r="B1920" s="336">
        <v>61</v>
      </c>
      <c r="C1920" s="492" t="s">
        <v>123</v>
      </c>
      <c r="D1920" s="537">
        <v>2012</v>
      </c>
      <c r="E1920" s="324" t="s">
        <v>32</v>
      </c>
      <c r="F1920" s="493">
        <v>3050.01</v>
      </c>
    </row>
    <row r="1921" spans="2:6" s="86" customFormat="1" ht="15.95" customHeight="1">
      <c r="B1921" s="336">
        <v>62</v>
      </c>
      <c r="C1921" s="492" t="s">
        <v>786</v>
      </c>
      <c r="D1921" s="537">
        <v>2012</v>
      </c>
      <c r="E1921" s="324" t="s">
        <v>32</v>
      </c>
      <c r="F1921" s="493">
        <v>470</v>
      </c>
    </row>
    <row r="1922" spans="2:6" s="86" customFormat="1" ht="15.95" customHeight="1">
      <c r="B1922" s="336">
        <v>63</v>
      </c>
      <c r="C1922" s="492" t="s">
        <v>787</v>
      </c>
      <c r="D1922" s="537">
        <v>2012</v>
      </c>
      <c r="E1922" s="324" t="s">
        <v>32</v>
      </c>
      <c r="F1922" s="493">
        <v>544.95000000000005</v>
      </c>
    </row>
    <row r="1923" spans="2:6" s="86" customFormat="1" ht="15.95" customHeight="1">
      <c r="B1923" s="336">
        <v>64</v>
      </c>
      <c r="C1923" s="492" t="s">
        <v>787</v>
      </c>
      <c r="D1923" s="537">
        <v>2012</v>
      </c>
      <c r="E1923" s="324" t="s">
        <v>32</v>
      </c>
      <c r="F1923" s="493">
        <v>380.01</v>
      </c>
    </row>
    <row r="1924" spans="2:6" s="86" customFormat="1" ht="15.95" customHeight="1">
      <c r="B1924" s="336">
        <v>65</v>
      </c>
      <c r="C1924" s="492" t="s">
        <v>83</v>
      </c>
      <c r="D1924" s="537">
        <v>2012</v>
      </c>
      <c r="E1924" s="324" t="s">
        <v>32</v>
      </c>
      <c r="F1924" s="493">
        <v>259</v>
      </c>
    </row>
    <row r="1925" spans="2:6" s="86" customFormat="1" ht="15.95" customHeight="1">
      <c r="B1925" s="336">
        <v>66</v>
      </c>
      <c r="C1925" s="492" t="s">
        <v>804</v>
      </c>
      <c r="D1925" s="537">
        <v>2012</v>
      </c>
      <c r="E1925" s="324" t="s">
        <v>33</v>
      </c>
      <c r="F1925" s="493">
        <v>3100.02</v>
      </c>
    </row>
    <row r="1926" spans="2:6" s="86" customFormat="1" ht="15.95" customHeight="1">
      <c r="B1926" s="336">
        <v>67</v>
      </c>
      <c r="C1926" s="492" t="s">
        <v>354</v>
      </c>
      <c r="D1926" s="537">
        <v>2013</v>
      </c>
      <c r="E1926" s="324" t="s">
        <v>32</v>
      </c>
      <c r="F1926" s="487">
        <v>2938.47</v>
      </c>
    </row>
    <row r="1927" spans="2:6" s="86" customFormat="1" ht="15.95" customHeight="1">
      <c r="B1927" s="336">
        <v>68</v>
      </c>
      <c r="C1927" s="492" t="s">
        <v>381</v>
      </c>
      <c r="D1927" s="537">
        <v>2013</v>
      </c>
      <c r="E1927" s="324" t="s">
        <v>32</v>
      </c>
      <c r="F1927" s="487">
        <v>3343.14</v>
      </c>
    </row>
    <row r="1928" spans="2:6" s="86" customFormat="1" ht="15.95" customHeight="1">
      <c r="B1928" s="336">
        <v>69</v>
      </c>
      <c r="C1928" s="492" t="s">
        <v>793</v>
      </c>
      <c r="D1928" s="537">
        <v>2013</v>
      </c>
      <c r="E1928" s="324" t="s">
        <v>32</v>
      </c>
      <c r="F1928" s="487">
        <v>1100</v>
      </c>
    </row>
    <row r="1929" spans="2:6" s="86" customFormat="1" ht="15.95" customHeight="1">
      <c r="B1929" s="336">
        <v>70</v>
      </c>
      <c r="C1929" s="492" t="s">
        <v>794</v>
      </c>
      <c r="D1929" s="537">
        <v>2013</v>
      </c>
      <c r="E1929" s="324" t="s">
        <v>33</v>
      </c>
      <c r="F1929" s="487">
        <v>1299</v>
      </c>
    </row>
    <row r="1930" spans="2:6" s="86" customFormat="1" ht="15.95" customHeight="1">
      <c r="B1930" s="336">
        <v>71</v>
      </c>
      <c r="C1930" s="492" t="s">
        <v>123</v>
      </c>
      <c r="D1930" s="537">
        <v>2013</v>
      </c>
      <c r="E1930" s="324" t="s">
        <v>32</v>
      </c>
      <c r="F1930" s="487">
        <v>2859.01</v>
      </c>
    </row>
    <row r="1931" spans="2:6" s="86" customFormat="1" ht="15.95" customHeight="1">
      <c r="B1931" s="336">
        <v>72</v>
      </c>
      <c r="C1931" s="492" t="s">
        <v>98</v>
      </c>
      <c r="D1931" s="537">
        <v>2013</v>
      </c>
      <c r="E1931" s="324" t="s">
        <v>32</v>
      </c>
      <c r="F1931" s="487">
        <v>665</v>
      </c>
    </row>
    <row r="1932" spans="2:6" s="86" customFormat="1" ht="15.95" customHeight="1">
      <c r="B1932" s="336">
        <v>73</v>
      </c>
      <c r="C1932" s="492" t="s">
        <v>98</v>
      </c>
      <c r="D1932" s="537">
        <v>2013</v>
      </c>
      <c r="E1932" s="324" t="s">
        <v>32</v>
      </c>
      <c r="F1932" s="487">
        <v>385.01</v>
      </c>
    </row>
    <row r="1933" spans="2:6" s="86" customFormat="1" ht="15.95" customHeight="1">
      <c r="B1933" s="336">
        <v>74</v>
      </c>
      <c r="C1933" s="492" t="s">
        <v>96</v>
      </c>
      <c r="D1933" s="537">
        <v>2013</v>
      </c>
      <c r="E1933" s="324" t="s">
        <v>32</v>
      </c>
      <c r="F1933" s="487">
        <v>720</v>
      </c>
    </row>
    <row r="1934" spans="2:6" s="86" customFormat="1" ht="15.95" customHeight="1">
      <c r="B1934" s="336">
        <v>75</v>
      </c>
      <c r="C1934" s="492" t="s">
        <v>96</v>
      </c>
      <c r="D1934" s="537">
        <v>2013</v>
      </c>
      <c r="E1934" s="324" t="s">
        <v>32</v>
      </c>
      <c r="F1934" s="487">
        <v>720.01</v>
      </c>
    </row>
    <row r="1935" spans="2:6" s="86" customFormat="1" ht="15.95" customHeight="1">
      <c r="B1935" s="336">
        <v>76</v>
      </c>
      <c r="C1935" s="492" t="s">
        <v>795</v>
      </c>
      <c r="D1935" s="537">
        <v>2013</v>
      </c>
      <c r="E1935" s="324" t="s">
        <v>32</v>
      </c>
      <c r="F1935" s="487">
        <v>260</v>
      </c>
    </row>
    <row r="1936" spans="2:6" s="86" customFormat="1" ht="15.95" customHeight="1">
      <c r="B1936" s="336">
        <v>77</v>
      </c>
      <c r="C1936" s="492" t="s">
        <v>796</v>
      </c>
      <c r="D1936" s="537">
        <v>2013</v>
      </c>
      <c r="E1936" s="324" t="s">
        <v>32</v>
      </c>
      <c r="F1936" s="487">
        <v>1516.44</v>
      </c>
    </row>
    <row r="1937" spans="2:7" s="86" customFormat="1" ht="15.95" customHeight="1">
      <c r="B1937" s="336">
        <v>78</v>
      </c>
      <c r="C1937" s="492" t="s">
        <v>4870</v>
      </c>
      <c r="D1937" s="537">
        <v>2020</v>
      </c>
      <c r="E1937" s="324" t="s">
        <v>33</v>
      </c>
      <c r="F1937" s="487">
        <v>439</v>
      </c>
    </row>
    <row r="1938" spans="2:7" s="86" customFormat="1" ht="15.95" customHeight="1">
      <c r="B1938" s="336">
        <v>79</v>
      </c>
      <c r="C1938" s="492" t="s">
        <v>4870</v>
      </c>
      <c r="D1938" s="537">
        <v>2020</v>
      </c>
      <c r="E1938" s="324" t="s">
        <v>33</v>
      </c>
      <c r="F1938" s="487">
        <v>439</v>
      </c>
    </row>
    <row r="1939" spans="2:7" s="86" customFormat="1" ht="15.95" customHeight="1">
      <c r="B1939" s="1392" t="s">
        <v>931</v>
      </c>
      <c r="C1939" s="1393"/>
      <c r="D1939" s="1393"/>
      <c r="E1939" s="1394"/>
      <c r="F1939" s="547">
        <f>SUM(F1860:F1887,F1894:F1902,F1919:F1924,F1926:F1928,F1930:F1936)</f>
        <v>58976.30000000001</v>
      </c>
    </row>
    <row r="1940" spans="2:7" s="86" customFormat="1" ht="15.95" customHeight="1">
      <c r="B1940" s="1387" t="s">
        <v>932</v>
      </c>
      <c r="C1940" s="1387"/>
      <c r="D1940" s="1387"/>
      <c r="E1940" s="1387"/>
      <c r="F1940" s="547">
        <f>SUM(F1888:F1893,F1903:F1918,F1925,F1929,F1937:F1938)</f>
        <v>27566.82</v>
      </c>
      <c r="G1940" s="12"/>
    </row>
    <row r="1941" spans="2:7" s="86" customFormat="1" ht="15.95" customHeight="1">
      <c r="B1941" s="1388" t="s">
        <v>807</v>
      </c>
      <c r="C1941" s="1388"/>
      <c r="D1941" s="1388"/>
      <c r="E1941" s="1388"/>
      <c r="F1941" s="1388"/>
    </row>
    <row r="1942" spans="2:7" s="86" customFormat="1" ht="15.95" customHeight="1">
      <c r="B1942" s="336">
        <v>1</v>
      </c>
      <c r="C1942" s="337" t="s">
        <v>123</v>
      </c>
      <c r="D1942" s="338">
        <v>2015</v>
      </c>
      <c r="E1942" s="538" t="s">
        <v>32</v>
      </c>
      <c r="F1942" s="346">
        <v>3500</v>
      </c>
    </row>
    <row r="1943" spans="2:7" s="86" customFormat="1" ht="15.95" customHeight="1">
      <c r="B1943" s="336">
        <v>2</v>
      </c>
      <c r="C1943" s="337" t="s">
        <v>123</v>
      </c>
      <c r="D1943" s="338">
        <v>2015</v>
      </c>
      <c r="E1943" s="538" t="s">
        <v>32</v>
      </c>
      <c r="F1943" s="346">
        <v>3500</v>
      </c>
    </row>
    <row r="1944" spans="2:7" s="86" customFormat="1" ht="15.95" customHeight="1">
      <c r="B1944" s="336">
        <v>3</v>
      </c>
      <c r="C1944" s="337" t="s">
        <v>123</v>
      </c>
      <c r="D1944" s="338">
        <v>2015</v>
      </c>
      <c r="E1944" s="538" t="s">
        <v>32</v>
      </c>
      <c r="F1944" s="346">
        <v>3500</v>
      </c>
    </row>
    <row r="1945" spans="2:7" s="86" customFormat="1" ht="15.95" customHeight="1">
      <c r="B1945" s="336">
        <v>4</v>
      </c>
      <c r="C1945" s="337" t="s">
        <v>808</v>
      </c>
      <c r="D1945" s="338">
        <v>2015</v>
      </c>
      <c r="E1945" s="538" t="s">
        <v>33</v>
      </c>
      <c r="F1945" s="346">
        <v>301.35000000000002</v>
      </c>
    </row>
    <row r="1946" spans="2:7" s="86" customFormat="1" ht="15.95" customHeight="1">
      <c r="B1946" s="336">
        <v>5</v>
      </c>
      <c r="C1946" s="337" t="s">
        <v>808</v>
      </c>
      <c r="D1946" s="338">
        <v>2015</v>
      </c>
      <c r="E1946" s="538" t="s">
        <v>33</v>
      </c>
      <c r="F1946" s="346">
        <v>301.35000000000002</v>
      </c>
    </row>
    <row r="1947" spans="2:7" s="86" customFormat="1" ht="15.95" customHeight="1">
      <c r="B1947" s="336">
        <v>6</v>
      </c>
      <c r="C1947" s="337" t="s">
        <v>808</v>
      </c>
      <c r="D1947" s="338">
        <v>2015</v>
      </c>
      <c r="E1947" s="538" t="s">
        <v>33</v>
      </c>
      <c r="F1947" s="346">
        <v>301.35000000000002</v>
      </c>
    </row>
    <row r="1948" spans="2:7" s="86" customFormat="1" ht="15.95" customHeight="1">
      <c r="B1948" s="336">
        <v>7</v>
      </c>
      <c r="C1948" s="337" t="s">
        <v>96</v>
      </c>
      <c r="D1948" s="338">
        <v>2015</v>
      </c>
      <c r="E1948" s="538" t="s">
        <v>33</v>
      </c>
      <c r="F1948" s="346">
        <v>1051.6500000000001</v>
      </c>
    </row>
    <row r="1949" spans="2:7" s="86" customFormat="1" ht="15.95" customHeight="1">
      <c r="B1949" s="336">
        <v>8</v>
      </c>
      <c r="C1949" s="347" t="s">
        <v>140</v>
      </c>
      <c r="D1949" s="338">
        <v>2015</v>
      </c>
      <c r="E1949" s="538" t="s">
        <v>33</v>
      </c>
      <c r="F1949" s="346">
        <v>301.35000000000002</v>
      </c>
    </row>
    <row r="1950" spans="2:7" s="86" customFormat="1" ht="15.95" customHeight="1">
      <c r="B1950" s="336">
        <v>9</v>
      </c>
      <c r="C1950" s="347" t="s">
        <v>780</v>
      </c>
      <c r="D1950" s="338">
        <v>2015</v>
      </c>
      <c r="E1950" s="538" t="s">
        <v>33</v>
      </c>
      <c r="F1950" s="346">
        <v>269.37</v>
      </c>
    </row>
    <row r="1951" spans="2:7" s="86" customFormat="1" ht="15.95" customHeight="1">
      <c r="B1951" s="336">
        <v>10</v>
      </c>
      <c r="C1951" s="347" t="s">
        <v>1909</v>
      </c>
      <c r="D1951" s="338">
        <v>2015</v>
      </c>
      <c r="E1951" s="538" t="s">
        <v>33</v>
      </c>
      <c r="F1951" s="346">
        <v>362.85</v>
      </c>
    </row>
    <row r="1952" spans="2:7" s="86" customFormat="1" ht="15.95" customHeight="1">
      <c r="B1952" s="336">
        <v>11</v>
      </c>
      <c r="C1952" s="825" t="s">
        <v>651</v>
      </c>
      <c r="D1952" s="338">
        <v>2020</v>
      </c>
      <c r="E1952" s="324" t="s">
        <v>32</v>
      </c>
      <c r="F1952" s="346">
        <v>1199</v>
      </c>
    </row>
    <row r="1953" spans="2:6" s="86" customFormat="1" ht="15.95" customHeight="1">
      <c r="B1953" s="336">
        <v>12</v>
      </c>
      <c r="C1953" s="825" t="s">
        <v>4851</v>
      </c>
      <c r="D1953" s="338">
        <v>2020</v>
      </c>
      <c r="E1953" s="324" t="s">
        <v>32</v>
      </c>
      <c r="F1953" s="346">
        <v>6030</v>
      </c>
    </row>
    <row r="1954" spans="2:6" s="86" customFormat="1" ht="15.95" customHeight="1">
      <c r="B1954" s="336">
        <v>13</v>
      </c>
      <c r="C1954" s="825" t="s">
        <v>4852</v>
      </c>
      <c r="D1954" s="338">
        <v>2020</v>
      </c>
      <c r="E1954" s="324" t="s">
        <v>33</v>
      </c>
      <c r="F1954" s="346">
        <v>1699</v>
      </c>
    </row>
    <row r="1955" spans="2:6" s="86" customFormat="1" ht="15.95" customHeight="1">
      <c r="B1955" s="336">
        <v>14</v>
      </c>
      <c r="C1955" s="825" t="s">
        <v>4853</v>
      </c>
      <c r="D1955" s="338">
        <v>2020</v>
      </c>
      <c r="E1955" s="324" t="s">
        <v>32</v>
      </c>
      <c r="F1955" s="346">
        <v>579</v>
      </c>
    </row>
    <row r="1956" spans="2:6" s="86" customFormat="1" ht="15.95" customHeight="1">
      <c r="B1956" s="336">
        <v>15</v>
      </c>
      <c r="C1956" s="825" t="s">
        <v>4854</v>
      </c>
      <c r="D1956" s="338">
        <v>2020</v>
      </c>
      <c r="E1956" s="324" t="s">
        <v>32</v>
      </c>
      <c r="F1956" s="346">
        <v>2999</v>
      </c>
    </row>
    <row r="1957" spans="2:6" s="86" customFormat="1" ht="15.95" customHeight="1">
      <c r="B1957" s="336">
        <v>16</v>
      </c>
      <c r="C1957" s="825" t="s">
        <v>4855</v>
      </c>
      <c r="D1957" s="338">
        <v>2020</v>
      </c>
      <c r="E1957" s="324" t="s">
        <v>32</v>
      </c>
      <c r="F1957" s="346">
        <v>1949.99</v>
      </c>
    </row>
    <row r="1958" spans="2:6" s="86" customFormat="1" ht="15.95" customHeight="1">
      <c r="B1958" s="336">
        <v>17</v>
      </c>
      <c r="C1958" s="825" t="s">
        <v>4856</v>
      </c>
      <c r="D1958" s="338">
        <v>2020</v>
      </c>
      <c r="E1958" s="324" t="s">
        <v>33</v>
      </c>
      <c r="F1958" s="346">
        <v>2899</v>
      </c>
    </row>
    <row r="1959" spans="2:6" s="86" customFormat="1" ht="15.95" customHeight="1">
      <c r="B1959" s="336">
        <v>18</v>
      </c>
      <c r="C1959" s="825" t="s">
        <v>4857</v>
      </c>
      <c r="D1959" s="338">
        <v>2020</v>
      </c>
      <c r="E1959" s="324" t="s">
        <v>32</v>
      </c>
      <c r="F1959" s="346">
        <v>469</v>
      </c>
    </row>
    <row r="1960" spans="2:6" s="86" customFormat="1" ht="15.95" customHeight="1">
      <c r="B1960" s="1392" t="s">
        <v>931</v>
      </c>
      <c r="C1960" s="1393"/>
      <c r="D1960" s="1393"/>
      <c r="E1960" s="1394"/>
      <c r="F1960" s="547">
        <f>SUM(F1942:F1944,F1952:F1953,F1955:F1956,F1957,F1959)</f>
        <v>23725.99</v>
      </c>
    </row>
    <row r="1961" spans="2:6" s="86" customFormat="1" ht="15.95" customHeight="1">
      <c r="B1961" s="1387" t="s">
        <v>932</v>
      </c>
      <c r="C1961" s="1387"/>
      <c r="D1961" s="1387"/>
      <c r="E1961" s="1387"/>
      <c r="F1961" s="547">
        <f>SUM(F1945:F1951,F1954,F1958)</f>
        <v>7487.27</v>
      </c>
    </row>
    <row r="1962" spans="2:6" s="86" customFormat="1" ht="15.95" customHeight="1">
      <c r="B1962" s="1388" t="s">
        <v>4865</v>
      </c>
      <c r="C1962" s="1388"/>
      <c r="D1962" s="1388"/>
      <c r="E1962" s="1388"/>
      <c r="F1962" s="1388"/>
    </row>
    <row r="1963" spans="2:6" s="86" customFormat="1" ht="15.95" customHeight="1">
      <c r="B1963" s="336">
        <v>1</v>
      </c>
      <c r="C1963" s="492" t="s">
        <v>4866</v>
      </c>
      <c r="D1963" s="537">
        <v>2020</v>
      </c>
      <c r="E1963" s="324" t="s">
        <v>32</v>
      </c>
      <c r="F1963" s="493">
        <v>309.95999999999998</v>
      </c>
    </row>
    <row r="1964" spans="2:6" s="86" customFormat="1" ht="15.95" customHeight="1">
      <c r="B1964" s="336">
        <v>2</v>
      </c>
      <c r="C1964" s="492" t="s">
        <v>4868</v>
      </c>
      <c r="D1964" s="537">
        <v>2020</v>
      </c>
      <c r="E1964" s="324" t="s">
        <v>33</v>
      </c>
      <c r="F1964" s="493">
        <v>492</v>
      </c>
    </row>
    <row r="1965" spans="2:6" s="86" customFormat="1" ht="15.95" customHeight="1">
      <c r="B1965" s="372">
        <v>3</v>
      </c>
      <c r="C1965" s="829" t="s">
        <v>4871</v>
      </c>
      <c r="D1965" s="828">
        <v>2020</v>
      </c>
      <c r="E1965" s="324" t="s">
        <v>33</v>
      </c>
      <c r="F1965" s="827">
        <v>1499.99</v>
      </c>
    </row>
    <row r="1966" spans="2:6" s="86" customFormat="1" ht="15.95" customHeight="1">
      <c r="B1966" s="1392" t="s">
        <v>931</v>
      </c>
      <c r="C1966" s="1393"/>
      <c r="D1966" s="1393"/>
      <c r="E1966" s="1394"/>
      <c r="F1966" s="547">
        <f>SUM(F1963)</f>
        <v>309.95999999999998</v>
      </c>
    </row>
    <row r="1967" spans="2:6" s="86" customFormat="1" ht="15.95" customHeight="1">
      <c r="B1967" s="1387" t="s">
        <v>932</v>
      </c>
      <c r="C1967" s="1387"/>
      <c r="D1967" s="1387"/>
      <c r="E1967" s="1387"/>
      <c r="F1967" s="547">
        <f>SUM(F1964:F1965)</f>
        <v>1991.99</v>
      </c>
    </row>
    <row r="1968" spans="2:6" s="86" customFormat="1" ht="15.95" customHeight="1">
      <c r="B1968" s="1388" t="s">
        <v>4869</v>
      </c>
      <c r="C1968" s="1388"/>
      <c r="D1968" s="1388"/>
      <c r="E1968" s="1388"/>
      <c r="F1968" s="1388"/>
    </row>
    <row r="1969" spans="2:6" s="86" customFormat="1" ht="15.95" customHeight="1">
      <c r="B1969" s="336">
        <v>1</v>
      </c>
      <c r="C1969" s="492" t="s">
        <v>3433</v>
      </c>
      <c r="D1969" s="537">
        <v>2019</v>
      </c>
      <c r="E1969" s="324" t="s">
        <v>33</v>
      </c>
      <c r="F1969" s="493">
        <v>10800</v>
      </c>
    </row>
    <row r="1970" spans="2:6" s="86" customFormat="1" ht="15.95" customHeight="1">
      <c r="B1970" s="320">
        <v>2</v>
      </c>
      <c r="C1970" s="492" t="s">
        <v>3434</v>
      </c>
      <c r="D1970" s="537">
        <v>2019</v>
      </c>
      <c r="E1970" s="324" t="s">
        <v>33</v>
      </c>
      <c r="F1970" s="493">
        <v>1599</v>
      </c>
    </row>
    <row r="1971" spans="2:6" s="86" customFormat="1" ht="15.95" customHeight="1">
      <c r="B1971" s="320">
        <v>3</v>
      </c>
      <c r="C1971" s="492" t="s">
        <v>3433</v>
      </c>
      <c r="D1971" s="537">
        <v>2020</v>
      </c>
      <c r="E1971" s="324" t="s">
        <v>33</v>
      </c>
      <c r="F1971" s="493">
        <v>10685.52</v>
      </c>
    </row>
    <row r="1972" spans="2:6" s="86" customFormat="1" ht="15.95" customHeight="1">
      <c r="B1972" s="1387" t="s">
        <v>932</v>
      </c>
      <c r="C1972" s="1387"/>
      <c r="D1972" s="1387"/>
      <c r="E1972" s="1387"/>
      <c r="F1972" s="547">
        <f>SUM(F1969:F1971)</f>
        <v>23084.52</v>
      </c>
    </row>
    <row r="1973" spans="2:6" s="86" customFormat="1" ht="15.95" customHeight="1">
      <c r="B1973" s="1388" t="s">
        <v>1998</v>
      </c>
      <c r="C1973" s="1388"/>
      <c r="D1973" s="1388"/>
      <c r="E1973" s="1388"/>
      <c r="F1973" s="1388"/>
    </row>
    <row r="1974" spans="2:6" s="86" customFormat="1" ht="15.95" customHeight="1">
      <c r="B1974" s="336">
        <v>1</v>
      </c>
      <c r="C1974" s="285" t="s">
        <v>2790</v>
      </c>
      <c r="D1974" s="273">
        <v>2018</v>
      </c>
      <c r="E1974" s="286" t="s">
        <v>32</v>
      </c>
      <c r="F1974" s="851">
        <v>599</v>
      </c>
    </row>
    <row r="1975" spans="2:6" s="86" customFormat="1" ht="15.95" customHeight="1">
      <c r="B1975" s="336">
        <v>2</v>
      </c>
      <c r="C1975" s="287" t="s">
        <v>654</v>
      </c>
      <c r="D1975" s="274">
        <v>2014</v>
      </c>
      <c r="E1975" s="507" t="s">
        <v>32</v>
      </c>
      <c r="F1975" s="386">
        <v>589</v>
      </c>
    </row>
    <row r="1976" spans="2:6" s="86" customFormat="1" ht="15.95" customHeight="1">
      <c r="B1976" s="336">
        <v>3</v>
      </c>
      <c r="C1976" s="287" t="s">
        <v>97</v>
      </c>
      <c r="D1976" s="274">
        <v>2014</v>
      </c>
      <c r="E1976" s="507" t="s">
        <v>32</v>
      </c>
      <c r="F1976" s="386">
        <v>1599</v>
      </c>
    </row>
    <row r="1977" spans="2:6" s="86" customFormat="1" ht="15.95" customHeight="1">
      <c r="B1977" s="336">
        <v>4</v>
      </c>
      <c r="C1977" s="287" t="s">
        <v>2002</v>
      </c>
      <c r="D1977" s="274">
        <v>2015</v>
      </c>
      <c r="E1977" s="507" t="s">
        <v>32</v>
      </c>
      <c r="F1977" s="386">
        <v>3100.01</v>
      </c>
    </row>
    <row r="1978" spans="2:6" s="86" customFormat="1" ht="15.95" customHeight="1">
      <c r="B1978" s="336">
        <v>5</v>
      </c>
      <c r="C1978" s="287" t="s">
        <v>2003</v>
      </c>
      <c r="D1978" s="274">
        <v>2014</v>
      </c>
      <c r="E1978" s="507" t="s">
        <v>32</v>
      </c>
      <c r="F1978" s="386">
        <v>79</v>
      </c>
    </row>
    <row r="1979" spans="2:6" s="86" customFormat="1" ht="15.95" customHeight="1">
      <c r="B1979" s="336">
        <v>6</v>
      </c>
      <c r="C1979" s="287" t="s">
        <v>2004</v>
      </c>
      <c r="D1979" s="274">
        <v>2014</v>
      </c>
      <c r="E1979" s="507" t="s">
        <v>32</v>
      </c>
      <c r="F1979" s="386">
        <v>269</v>
      </c>
    </row>
    <row r="1980" spans="2:6" s="86" customFormat="1" ht="15.95" customHeight="1">
      <c r="B1980" s="336">
        <v>7</v>
      </c>
      <c r="C1980" s="287" t="s">
        <v>2005</v>
      </c>
      <c r="D1980" s="274">
        <v>2014</v>
      </c>
      <c r="E1980" s="507" t="s">
        <v>32</v>
      </c>
      <c r="F1980" s="386">
        <v>2011</v>
      </c>
    </row>
    <row r="1981" spans="2:6" s="86" customFormat="1" ht="15.95" customHeight="1">
      <c r="B1981" s="336">
        <v>8</v>
      </c>
      <c r="C1981" s="287" t="s">
        <v>487</v>
      </c>
      <c r="D1981" s="274">
        <v>2014</v>
      </c>
      <c r="E1981" s="507" t="s">
        <v>32</v>
      </c>
      <c r="F1981" s="386">
        <v>2200</v>
      </c>
    </row>
    <row r="1982" spans="2:6" s="86" customFormat="1" ht="15.95" customHeight="1">
      <c r="B1982" s="336">
        <v>9</v>
      </c>
      <c r="C1982" s="288" t="s">
        <v>141</v>
      </c>
      <c r="D1982" s="274">
        <v>2014</v>
      </c>
      <c r="E1982" s="507" t="s">
        <v>32</v>
      </c>
      <c r="F1982" s="386">
        <v>6240</v>
      </c>
    </row>
    <row r="1983" spans="2:6" s="86" customFormat="1" ht="15.95" customHeight="1">
      <c r="B1983" s="336">
        <v>10</v>
      </c>
      <c r="C1983" s="288" t="s">
        <v>2006</v>
      </c>
      <c r="D1983" s="289">
        <v>2014</v>
      </c>
      <c r="E1983" s="507" t="s">
        <v>32</v>
      </c>
      <c r="F1983" s="386">
        <v>1350</v>
      </c>
    </row>
    <row r="1984" spans="2:6" s="86" customFormat="1" ht="15.95" customHeight="1">
      <c r="B1984" s="336">
        <v>11</v>
      </c>
      <c r="C1984" s="288" t="s">
        <v>2007</v>
      </c>
      <c r="D1984" s="289">
        <v>2014</v>
      </c>
      <c r="E1984" s="507" t="s">
        <v>32</v>
      </c>
      <c r="F1984" s="386">
        <v>279</v>
      </c>
    </row>
    <row r="1985" spans="2:7" s="86" customFormat="1" ht="15.95" customHeight="1">
      <c r="B1985" s="336">
        <v>12</v>
      </c>
      <c r="C1985" s="288" t="s">
        <v>2008</v>
      </c>
      <c r="D1985" s="289">
        <v>2016</v>
      </c>
      <c r="E1985" s="507" t="s">
        <v>32</v>
      </c>
      <c r="F1985" s="852">
        <v>229</v>
      </c>
    </row>
    <row r="1986" spans="2:7" s="86" customFormat="1" ht="15.95" customHeight="1">
      <c r="B1986" s="336">
        <v>13</v>
      </c>
      <c r="C1986" s="539" t="s">
        <v>2009</v>
      </c>
      <c r="D1986" s="506">
        <v>2016</v>
      </c>
      <c r="E1986" s="324" t="s">
        <v>32</v>
      </c>
      <c r="F1986" s="386">
        <v>338.99</v>
      </c>
    </row>
    <row r="1987" spans="2:7" s="86" customFormat="1" ht="15.95" customHeight="1">
      <c r="B1987" s="336">
        <v>14</v>
      </c>
      <c r="C1987" s="540" t="s">
        <v>2012</v>
      </c>
      <c r="D1987" s="506">
        <v>2014</v>
      </c>
      <c r="E1987" s="324" t="s">
        <v>32</v>
      </c>
      <c r="F1987" s="353">
        <v>2798.25</v>
      </c>
      <c r="G1987" s="171"/>
    </row>
    <row r="1988" spans="2:7" s="86" customFormat="1" ht="15.95" customHeight="1">
      <c r="B1988" s="336">
        <v>15</v>
      </c>
      <c r="C1988" s="540" t="s">
        <v>2012</v>
      </c>
      <c r="D1988" s="506">
        <v>2014</v>
      </c>
      <c r="E1988" s="324" t="s">
        <v>32</v>
      </c>
      <c r="F1988" s="353">
        <v>2798.25</v>
      </c>
      <c r="G1988" s="171"/>
    </row>
    <row r="1989" spans="2:7" s="86" customFormat="1" ht="15.95" customHeight="1">
      <c r="B1989" s="336">
        <v>16</v>
      </c>
      <c r="C1989" s="540" t="s">
        <v>655</v>
      </c>
      <c r="D1989" s="506">
        <v>2014</v>
      </c>
      <c r="E1989" s="324" t="s">
        <v>32</v>
      </c>
      <c r="F1989" s="353">
        <v>553.5</v>
      </c>
      <c r="G1989" s="171"/>
    </row>
    <row r="1990" spans="2:7" s="86" customFormat="1" ht="15.95" customHeight="1">
      <c r="B1990" s="336">
        <v>17</v>
      </c>
      <c r="C1990" s="540" t="s">
        <v>2013</v>
      </c>
      <c r="D1990" s="506">
        <v>2014</v>
      </c>
      <c r="E1990" s="324" t="s">
        <v>32</v>
      </c>
      <c r="F1990" s="353">
        <v>430.5</v>
      </c>
      <c r="G1990" s="171"/>
    </row>
    <row r="1991" spans="2:7" s="86" customFormat="1" ht="15.95" customHeight="1">
      <c r="B1991" s="336">
        <v>18</v>
      </c>
      <c r="C1991" s="540" t="s">
        <v>656</v>
      </c>
      <c r="D1991" s="506">
        <v>2014</v>
      </c>
      <c r="E1991" s="324" t="s">
        <v>32</v>
      </c>
      <c r="F1991" s="353">
        <v>1291.5</v>
      </c>
      <c r="G1991" s="171"/>
    </row>
    <row r="1992" spans="2:7" s="86" customFormat="1" ht="15.95" customHeight="1">
      <c r="B1992" s="336">
        <v>19</v>
      </c>
      <c r="C1992" s="540" t="s">
        <v>656</v>
      </c>
      <c r="D1992" s="506">
        <v>2014</v>
      </c>
      <c r="E1992" s="324" t="s">
        <v>32</v>
      </c>
      <c r="F1992" s="353">
        <v>1291.5</v>
      </c>
      <c r="G1992" s="171"/>
    </row>
    <row r="1993" spans="2:7" s="86" customFormat="1" ht="15.95" customHeight="1">
      <c r="B1993" s="336">
        <v>20</v>
      </c>
      <c r="C1993" s="539" t="s">
        <v>515</v>
      </c>
      <c r="D1993" s="506">
        <v>2014</v>
      </c>
      <c r="E1993" s="324" t="s">
        <v>33</v>
      </c>
      <c r="F1993" s="353">
        <v>1550</v>
      </c>
      <c r="G1993" s="3"/>
    </row>
    <row r="1994" spans="2:7" s="86" customFormat="1" ht="15.95" customHeight="1">
      <c r="B1994" s="336">
        <v>21</v>
      </c>
      <c r="C1994" s="539" t="s">
        <v>2010</v>
      </c>
      <c r="D1994" s="506">
        <v>2015</v>
      </c>
      <c r="E1994" s="324" t="s">
        <v>33</v>
      </c>
      <c r="F1994" s="353">
        <v>680.19</v>
      </c>
      <c r="G1994" s="3"/>
    </row>
    <row r="1995" spans="2:7" s="86" customFormat="1" ht="15.95" customHeight="1">
      <c r="B1995" s="336">
        <v>22</v>
      </c>
      <c r="C1995" s="539" t="s">
        <v>2011</v>
      </c>
      <c r="D1995" s="506">
        <v>2016</v>
      </c>
      <c r="E1995" s="324" t="s">
        <v>33</v>
      </c>
      <c r="F1995" s="353">
        <v>1549</v>
      </c>
      <c r="G1995" s="3"/>
    </row>
    <row r="1996" spans="2:7" s="86" customFormat="1" ht="15.95" customHeight="1">
      <c r="B1996" s="336">
        <v>23</v>
      </c>
      <c r="C1996" s="539" t="s">
        <v>2369</v>
      </c>
      <c r="D1996" s="506">
        <v>2017</v>
      </c>
      <c r="E1996" s="324" t="s">
        <v>33</v>
      </c>
      <c r="F1996" s="353">
        <v>395</v>
      </c>
      <c r="G1996" s="3"/>
    </row>
    <row r="1997" spans="2:7" s="86" customFormat="1" ht="15.95" customHeight="1">
      <c r="B1997" s="336">
        <v>24</v>
      </c>
      <c r="C1997" s="539" t="s">
        <v>2370</v>
      </c>
      <c r="D1997" s="506">
        <v>2016</v>
      </c>
      <c r="E1997" s="324" t="s">
        <v>33</v>
      </c>
      <c r="F1997" s="353">
        <v>149.99</v>
      </c>
      <c r="G1997" s="3"/>
    </row>
    <row r="1998" spans="2:7" s="86" customFormat="1" ht="15.95" customHeight="1">
      <c r="B1998" s="336">
        <v>25</v>
      </c>
      <c r="C1998" s="541" t="s">
        <v>657</v>
      </c>
      <c r="D1998" s="506">
        <v>2014</v>
      </c>
      <c r="E1998" s="324" t="s">
        <v>33</v>
      </c>
      <c r="F1998" s="353">
        <v>2829</v>
      </c>
      <c r="G1998" s="171"/>
    </row>
    <row r="1999" spans="2:7" s="86" customFormat="1" ht="15.95" customHeight="1">
      <c r="B1999" s="336">
        <v>26</v>
      </c>
      <c r="C1999" s="541" t="s">
        <v>4993</v>
      </c>
      <c r="D1999" s="506">
        <v>2020</v>
      </c>
      <c r="E1999" s="324" t="s">
        <v>32</v>
      </c>
      <c r="F1999" s="353">
        <v>1158</v>
      </c>
      <c r="G1999" s="171"/>
    </row>
    <row r="2000" spans="2:7" s="86" customFormat="1" ht="15.95" customHeight="1">
      <c r="B2000" s="1399" t="s">
        <v>931</v>
      </c>
      <c r="C2000" s="1399"/>
      <c r="D2000" s="1399"/>
      <c r="E2000" s="1399"/>
      <c r="F2000" s="556">
        <f>SUM(F1974:F1992,F1999)</f>
        <v>29204.500000000004</v>
      </c>
    </row>
    <row r="2001" spans="2:6" s="86" customFormat="1" ht="15.95" customHeight="1">
      <c r="B2001" s="1399" t="s">
        <v>932</v>
      </c>
      <c r="C2001" s="1399"/>
      <c r="D2001" s="1399"/>
      <c r="E2001" s="1399"/>
      <c r="F2001" s="556">
        <f>SUM(F1993:F1998)</f>
        <v>7153.18</v>
      </c>
    </row>
    <row r="2002" spans="2:6" s="86" customFormat="1" ht="15.95" customHeight="1">
      <c r="B2002" s="1388" t="s">
        <v>1852</v>
      </c>
      <c r="C2002" s="1388"/>
      <c r="D2002" s="1388"/>
      <c r="E2002" s="1388"/>
      <c r="F2002" s="1388"/>
    </row>
    <row r="2003" spans="2:6" s="86" customFormat="1" ht="15.95" customHeight="1">
      <c r="B2003" s="320">
        <v>1</v>
      </c>
      <c r="C2003" s="293" t="s">
        <v>1928</v>
      </c>
      <c r="D2003" s="294" t="s">
        <v>2308</v>
      </c>
      <c r="E2003" s="796" t="s">
        <v>32</v>
      </c>
      <c r="F2003" s="295">
        <v>296704.75</v>
      </c>
    </row>
    <row r="2004" spans="2:6" s="86" customFormat="1" ht="15.95" customHeight="1">
      <c r="B2004" s="320">
        <v>2</v>
      </c>
      <c r="C2004" s="293" t="s">
        <v>1929</v>
      </c>
      <c r="D2004" s="294" t="s">
        <v>2308</v>
      </c>
      <c r="E2004" s="796" t="s">
        <v>32</v>
      </c>
      <c r="F2004" s="295">
        <v>19157</v>
      </c>
    </row>
    <row r="2005" spans="2:6" s="86" customFormat="1" ht="15.95" customHeight="1">
      <c r="B2005" s="320">
        <v>3</v>
      </c>
      <c r="C2005" s="293" t="s">
        <v>1930</v>
      </c>
      <c r="D2005" s="294" t="s">
        <v>2308</v>
      </c>
      <c r="E2005" s="796" t="s">
        <v>32</v>
      </c>
      <c r="F2005" s="295">
        <v>21022</v>
      </c>
    </row>
    <row r="2006" spans="2:6" s="86" customFormat="1" ht="15.95" customHeight="1">
      <c r="B2006" s="320">
        <v>4</v>
      </c>
      <c r="C2006" s="797" t="s">
        <v>1931</v>
      </c>
      <c r="D2006" s="294" t="s">
        <v>2308</v>
      </c>
      <c r="E2006" s="798" t="s">
        <v>33</v>
      </c>
      <c r="F2006" s="798">
        <v>84884.160000000003</v>
      </c>
    </row>
    <row r="2007" spans="2:6" s="86" customFormat="1" ht="15.95" customHeight="1">
      <c r="B2007" s="1399" t="s">
        <v>931</v>
      </c>
      <c r="C2007" s="1399"/>
      <c r="D2007" s="1399"/>
      <c r="E2007" s="1399"/>
      <c r="F2007" s="556">
        <f>SUM(F2003:F2005)</f>
        <v>336883.75</v>
      </c>
    </row>
    <row r="2008" spans="2:6" s="86" customFormat="1" ht="15.95" customHeight="1">
      <c r="B2008" s="1399" t="s">
        <v>932</v>
      </c>
      <c r="C2008" s="1399"/>
      <c r="D2008" s="1399"/>
      <c r="E2008" s="1399"/>
      <c r="F2008" s="556">
        <f>SUM(F2006)</f>
        <v>84884.160000000003</v>
      </c>
    </row>
    <row r="2009" spans="2:6" s="86" customFormat="1" ht="15.95" customHeight="1">
      <c r="B2009" s="226"/>
      <c r="C2009" s="226"/>
      <c r="D2009" s="226"/>
      <c r="E2009" s="226"/>
      <c r="F2009" s="557"/>
    </row>
    <row r="2010" spans="2:6" s="86" customFormat="1" ht="15.95" customHeight="1">
      <c r="B2010" s="1400" t="s">
        <v>3810</v>
      </c>
      <c r="C2010" s="1400"/>
      <c r="D2010" s="1400"/>
      <c r="E2010" s="1400"/>
      <c r="F2010" s="558">
        <f>SUM(F2007,F2000,F1966,F1960,F1939,F1857,F1843,F1555,F1548,F1534,F1511,F1444,F1151,F1121,F1082,F837,F799,F753,F714,F667,F635,F615,F582,F569,F470,F460,F445,F441,F432,F418,F411,F404,F390,F381,F377,F369,F361,F354,F344,F339,F327,F322,F309,F303,F271,F186,F162,F95,F62)</f>
        <v>7754612.7000000002</v>
      </c>
    </row>
    <row r="2011" spans="2:6" s="86" customFormat="1" ht="15.95" customHeight="1">
      <c r="B2011" s="1400" t="s">
        <v>3811</v>
      </c>
      <c r="C2011" s="1400"/>
      <c r="D2011" s="1400"/>
      <c r="E2011" s="1400"/>
      <c r="F2011" s="558">
        <f>SUM(F2008,F2001,F1972,F1967,F1961,F1940,F1858,F1844,F1556,F1549,F1535,F1512,F1445,F1152,F1122,F1083,F838,F800,F754,F715,F668,F636,F616,F583,F570,F471,F461,F442,F433,F419,F412,F405,F391,F378,F370,F362,F355,F345,F328,F317,F314,F304,F272,F187,F163,F102,F96,F63)</f>
        <v>1922620.97</v>
      </c>
    </row>
    <row r="2012" spans="2:6" s="86" customFormat="1" ht="15.95" customHeight="1">
      <c r="B2012" s="1400" t="s">
        <v>3812</v>
      </c>
      <c r="C2012" s="1400"/>
      <c r="D2012" s="1400"/>
      <c r="E2012" s="1400"/>
      <c r="F2012" s="558">
        <f>SUM(F1536,F1513,F1085,F669,F617,F305)</f>
        <v>106920.52</v>
      </c>
    </row>
    <row r="2013" spans="2:6" s="86" customFormat="1" ht="15.95" customHeight="1">
      <c r="B2013" s="226"/>
      <c r="C2013" s="226"/>
      <c r="D2013" s="161"/>
      <c r="E2013" s="161"/>
      <c r="F2013" s="544"/>
    </row>
    <row r="2014" spans="2:6" s="86" customFormat="1" ht="15.95" customHeight="1">
      <c r="B2014" s="226"/>
      <c r="C2014" s="226"/>
      <c r="D2014" s="161"/>
      <c r="E2014" s="161"/>
      <c r="F2014" s="544"/>
    </row>
    <row r="2015" spans="2:6" s="86" customFormat="1" ht="15.95" customHeight="1">
      <c r="B2015" s="1401" t="s">
        <v>3291</v>
      </c>
      <c r="C2015" s="1379"/>
      <c r="D2015" s="1379"/>
      <c r="E2015" s="1379"/>
      <c r="F2015" s="1380"/>
    </row>
    <row r="2016" spans="2:6" s="86" customFormat="1" ht="15.95" customHeight="1">
      <c r="B2016" s="1381" t="s">
        <v>3291</v>
      </c>
      <c r="C2016" s="1381"/>
      <c r="D2016" s="1381"/>
      <c r="E2016" s="1381"/>
      <c r="F2016" s="1381"/>
    </row>
    <row r="2017" spans="2:6" s="86" customFormat="1" ht="15.95" customHeight="1">
      <c r="B2017" s="336">
        <v>1</v>
      </c>
      <c r="C2017" s="225" t="s">
        <v>2407</v>
      </c>
      <c r="D2017" s="1402" t="s">
        <v>2408</v>
      </c>
      <c r="E2017" s="216" t="s">
        <v>33</v>
      </c>
      <c r="F2017" s="1403">
        <v>459259.33</v>
      </c>
    </row>
    <row r="2018" spans="2:6" s="86" customFormat="1" ht="27" customHeight="1">
      <c r="B2018" s="336">
        <v>2</v>
      </c>
      <c r="C2018" s="225" t="s">
        <v>2409</v>
      </c>
      <c r="D2018" s="1402"/>
      <c r="E2018" s="216" t="s">
        <v>32</v>
      </c>
      <c r="F2018" s="1403"/>
    </row>
    <row r="2019" spans="2:6" s="86" customFormat="1" ht="15.95" customHeight="1">
      <c r="B2019" s="336">
        <v>3</v>
      </c>
      <c r="C2019" s="225" t="s">
        <v>1088</v>
      </c>
      <c r="D2019" s="1402"/>
      <c r="E2019" s="216" t="s">
        <v>33</v>
      </c>
      <c r="F2019" s="1403"/>
    </row>
    <row r="2020" spans="2:6" s="86" customFormat="1" ht="15.95" customHeight="1">
      <c r="B2020" s="336">
        <v>4</v>
      </c>
      <c r="C2020" s="225" t="s">
        <v>446</v>
      </c>
      <c r="D2020" s="1402"/>
      <c r="E2020" s="216" t="s">
        <v>32</v>
      </c>
      <c r="F2020" s="1403"/>
    </row>
    <row r="2021" spans="2:6" s="86" customFormat="1" ht="15.95" customHeight="1">
      <c r="B2021" s="336">
        <v>5</v>
      </c>
      <c r="C2021" s="225" t="s">
        <v>2410</v>
      </c>
      <c r="D2021" s="1402"/>
      <c r="E2021" s="216" t="s">
        <v>32</v>
      </c>
      <c r="F2021" s="1403"/>
    </row>
    <row r="2022" spans="2:6" s="86" customFormat="1" ht="15.95" customHeight="1">
      <c r="B2022" s="336">
        <v>6</v>
      </c>
      <c r="C2022" s="225" t="s">
        <v>2412</v>
      </c>
      <c r="D2022" s="1402"/>
      <c r="E2022" s="216" t="s">
        <v>32</v>
      </c>
      <c r="F2022" s="1403"/>
    </row>
    <row r="2023" spans="2:6" s="86" customFormat="1" ht="15.95" customHeight="1">
      <c r="B2023" s="336">
        <v>7</v>
      </c>
      <c r="C2023" s="225" t="s">
        <v>2413</v>
      </c>
      <c r="D2023" s="1402"/>
      <c r="E2023" s="216" t="s">
        <v>742</v>
      </c>
      <c r="F2023" s="1403"/>
    </row>
    <row r="2024" spans="2:6" s="86" customFormat="1" ht="15.95" customHeight="1">
      <c r="B2024" s="336">
        <v>8</v>
      </c>
      <c r="C2024" s="225" t="s">
        <v>2886</v>
      </c>
      <c r="D2024" s="216">
        <v>2015</v>
      </c>
      <c r="E2024" s="216" t="s">
        <v>32</v>
      </c>
      <c r="F2024" s="559">
        <v>82421.070000000007</v>
      </c>
    </row>
    <row r="2025" spans="2:6" s="86" customFormat="1" ht="15.95" customHeight="1">
      <c r="B2025" s="336">
        <v>9</v>
      </c>
      <c r="C2025" s="225" t="s">
        <v>2887</v>
      </c>
      <c r="D2025" s="216">
        <v>2014</v>
      </c>
      <c r="E2025" s="216" t="s">
        <v>33</v>
      </c>
      <c r="F2025" s="559">
        <v>4052.82</v>
      </c>
    </row>
    <row r="2026" spans="2:6" s="86" customFormat="1" ht="15.95" customHeight="1">
      <c r="B2026" s="1399" t="s">
        <v>823</v>
      </c>
      <c r="C2026" s="1399"/>
      <c r="D2026" s="1399"/>
      <c r="E2026" s="1399"/>
      <c r="F2026" s="556">
        <f>SUM(F2017:F2025)</f>
        <v>545733.22</v>
      </c>
    </row>
    <row r="2029" spans="2:6">
      <c r="B2029" s="1378" t="s">
        <v>5368</v>
      </c>
      <c r="C2029" s="1379"/>
      <c r="D2029" s="1379"/>
      <c r="E2029" s="1379"/>
      <c r="F2029" s="1380"/>
    </row>
    <row r="2030" spans="2:6">
      <c r="B2030" s="1381" t="s">
        <v>1027</v>
      </c>
      <c r="C2030" s="1381"/>
      <c r="D2030" s="1381"/>
      <c r="E2030" s="1381"/>
      <c r="F2030" s="1381"/>
    </row>
    <row r="2031" spans="2:6">
      <c r="B2031" s="961">
        <v>1</v>
      </c>
      <c r="C2031" s="962" t="s">
        <v>433</v>
      </c>
      <c r="D2031" s="963">
        <v>2016</v>
      </c>
      <c r="E2031" s="964" t="s">
        <v>33</v>
      </c>
      <c r="F2031" s="965">
        <v>3083.73</v>
      </c>
    </row>
    <row r="2032" spans="2:6">
      <c r="B2032" s="961">
        <v>2</v>
      </c>
      <c r="C2032" s="966" t="s">
        <v>330</v>
      </c>
      <c r="D2032" s="967">
        <v>2016</v>
      </c>
      <c r="E2032" s="964" t="s">
        <v>33</v>
      </c>
      <c r="F2032" s="968">
        <v>2516.2600000000002</v>
      </c>
    </row>
    <row r="2033" spans="2:6">
      <c r="B2033" s="961">
        <v>3</v>
      </c>
      <c r="C2033" s="966" t="s">
        <v>5391</v>
      </c>
      <c r="D2033" s="967">
        <v>2017</v>
      </c>
      <c r="E2033" s="969" t="s">
        <v>33</v>
      </c>
      <c r="F2033" s="968">
        <v>2316.2600000000002</v>
      </c>
    </row>
    <row r="2034" spans="2:6">
      <c r="B2034" s="961">
        <v>4</v>
      </c>
      <c r="C2034" s="966" t="s">
        <v>5392</v>
      </c>
      <c r="D2034" s="967">
        <v>2018</v>
      </c>
      <c r="E2034" s="969" t="s">
        <v>33</v>
      </c>
      <c r="F2034" s="968">
        <v>2829.25</v>
      </c>
    </row>
    <row r="2035" spans="2:6">
      <c r="B2035" s="961">
        <v>5</v>
      </c>
      <c r="C2035" s="966" t="s">
        <v>2356</v>
      </c>
      <c r="D2035" s="967">
        <v>2019</v>
      </c>
      <c r="E2035" s="969" t="s">
        <v>33</v>
      </c>
      <c r="F2035" s="968">
        <v>1462.6</v>
      </c>
    </row>
    <row r="2036" spans="2:6">
      <c r="B2036" s="961">
        <v>6</v>
      </c>
      <c r="C2036" s="966" t="s">
        <v>2356</v>
      </c>
      <c r="D2036" s="970">
        <v>2019</v>
      </c>
      <c r="E2036" s="970" t="s">
        <v>33</v>
      </c>
      <c r="F2036" s="968">
        <v>1462.6</v>
      </c>
    </row>
    <row r="2037" spans="2:6">
      <c r="B2037" s="1382" t="s">
        <v>932</v>
      </c>
      <c r="C2037" s="1382"/>
      <c r="D2037" s="1382"/>
      <c r="E2037" s="1382"/>
      <c r="F2037" s="971">
        <f>SUM(F2031:F2036)</f>
        <v>13670.7</v>
      </c>
    </row>
    <row r="2038" spans="2:6">
      <c r="B2038" s="1383" t="s">
        <v>3738</v>
      </c>
      <c r="C2038" s="1383"/>
      <c r="D2038" s="1383"/>
      <c r="E2038" s="1383"/>
      <c r="F2038" s="1383"/>
    </row>
    <row r="2039" spans="2:6">
      <c r="B2039" s="1030">
        <v>1</v>
      </c>
      <c r="C2039" s="1031" t="s">
        <v>5529</v>
      </c>
      <c r="D2039" s="1032">
        <v>2016</v>
      </c>
      <c r="E2039" s="970" t="s">
        <v>742</v>
      </c>
      <c r="F2039" s="1033">
        <v>20740.259999999998</v>
      </c>
    </row>
    <row r="2040" spans="2:6">
      <c r="B2040" s="1030">
        <v>2</v>
      </c>
      <c r="C2040" s="1031" t="s">
        <v>5530</v>
      </c>
      <c r="D2040" s="1032">
        <v>2019</v>
      </c>
      <c r="E2040" s="970" t="s">
        <v>742</v>
      </c>
      <c r="F2040" s="1033">
        <v>23144.91</v>
      </c>
    </row>
    <row r="2041" spans="2:6">
      <c r="B2041" s="1030">
        <v>3</v>
      </c>
      <c r="C2041" s="1031" t="s">
        <v>5531</v>
      </c>
      <c r="D2041" s="1032">
        <v>2020</v>
      </c>
      <c r="E2041" s="970" t="s">
        <v>33</v>
      </c>
      <c r="F2041" s="1033">
        <v>4649</v>
      </c>
    </row>
    <row r="2042" spans="2:6">
      <c r="B2042" s="1030">
        <v>4</v>
      </c>
      <c r="C2042" s="1031" t="s">
        <v>5531</v>
      </c>
      <c r="D2042" s="1032">
        <v>2020</v>
      </c>
      <c r="E2042" s="970" t="s">
        <v>33</v>
      </c>
      <c r="F2042" s="1033">
        <v>4649</v>
      </c>
    </row>
    <row r="2043" spans="2:6">
      <c r="B2043" s="1030">
        <v>5</v>
      </c>
      <c r="C2043" s="1031" t="s">
        <v>5531</v>
      </c>
      <c r="D2043" s="1032">
        <v>2020</v>
      </c>
      <c r="E2043" s="970" t="s">
        <v>33</v>
      </c>
      <c r="F2043" s="1033">
        <v>4899</v>
      </c>
    </row>
    <row r="2044" spans="2:6">
      <c r="B2044" s="1030">
        <v>6</v>
      </c>
      <c r="C2044" s="1031" t="s">
        <v>5532</v>
      </c>
      <c r="D2044" s="1032">
        <v>2021</v>
      </c>
      <c r="E2044" s="970" t="s">
        <v>33</v>
      </c>
      <c r="F2044" s="1033">
        <v>5617</v>
      </c>
    </row>
    <row r="2045" spans="2:6">
      <c r="B2045" s="1030">
        <v>7</v>
      </c>
      <c r="C2045" s="1031" t="s">
        <v>5532</v>
      </c>
      <c r="D2045" s="1032">
        <v>2021</v>
      </c>
      <c r="E2045" s="970" t="s">
        <v>33</v>
      </c>
      <c r="F2045" s="1033">
        <v>5766.8</v>
      </c>
    </row>
    <row r="2046" spans="2:6">
      <c r="B2046" s="1384" t="s">
        <v>933</v>
      </c>
      <c r="C2046" s="1385"/>
      <c r="D2046" s="1385"/>
      <c r="E2046" s="1386"/>
      <c r="F2046" s="1034">
        <f xml:space="preserve"> SUM(F2039:F2040)</f>
        <v>43885.17</v>
      </c>
    </row>
    <row r="2047" spans="2:6" ht="15.95" customHeight="1">
      <c r="B2047" s="1382" t="s">
        <v>932</v>
      </c>
      <c r="C2047" s="1382"/>
      <c r="D2047" s="1382"/>
      <c r="E2047" s="1382"/>
      <c r="F2047" s="1035">
        <f>SUM(F2041:F2045)</f>
        <v>25580.799999999999</v>
      </c>
    </row>
  </sheetData>
  <mergeCells count="183">
    <mergeCell ref="B323:F323"/>
    <mergeCell ref="B327:E327"/>
    <mergeCell ref="B328:E328"/>
    <mergeCell ref="B1962:F1962"/>
    <mergeCell ref="B1966:E1966"/>
    <mergeCell ref="B1972:E1972"/>
    <mergeCell ref="B1968:F1968"/>
    <mergeCell ref="B1967:E1967"/>
    <mergeCell ref="B345:E345"/>
    <mergeCell ref="B356:F356"/>
    <mergeCell ref="B361:E361"/>
    <mergeCell ref="B362:E362"/>
    <mergeCell ref="B390:E390"/>
    <mergeCell ref="B443:F443"/>
    <mergeCell ref="B445:E445"/>
    <mergeCell ref="B582:E582"/>
    <mergeCell ref="F1473:F1474"/>
    <mergeCell ref="F1475:F1482"/>
    <mergeCell ref="F1483:F1489"/>
    <mergeCell ref="F1491:F1492"/>
    <mergeCell ref="B1940:E1940"/>
    <mergeCell ref="B1941:F1941"/>
    <mergeCell ref="B1960:E1960"/>
    <mergeCell ref="B1961:E1961"/>
    <mergeCell ref="B2026:E2026"/>
    <mergeCell ref="B2010:E2010"/>
    <mergeCell ref="B2011:E2011"/>
    <mergeCell ref="B2012:E2012"/>
    <mergeCell ref="B1973:F1973"/>
    <mergeCell ref="B2000:E2000"/>
    <mergeCell ref="B2001:E2001"/>
    <mergeCell ref="B2002:F2002"/>
    <mergeCell ref="B2007:E2007"/>
    <mergeCell ref="B2008:E2008"/>
    <mergeCell ref="B2015:F2015"/>
    <mergeCell ref="B2016:F2016"/>
    <mergeCell ref="D2017:D2023"/>
    <mergeCell ref="F2017:F2023"/>
    <mergeCell ref="B1556:E1556"/>
    <mergeCell ref="B1557:F1557"/>
    <mergeCell ref="B1843:E1843"/>
    <mergeCell ref="B1844:E1844"/>
    <mergeCell ref="B1845:F1845"/>
    <mergeCell ref="B1857:E1857"/>
    <mergeCell ref="B1858:E1858"/>
    <mergeCell ref="B1859:F1859"/>
    <mergeCell ref="B1939:E1939"/>
    <mergeCell ref="B1514:F1514"/>
    <mergeCell ref="B1534:E1534"/>
    <mergeCell ref="B1535:E1535"/>
    <mergeCell ref="B1536:E1536"/>
    <mergeCell ref="B1537:F1537"/>
    <mergeCell ref="B1548:E1548"/>
    <mergeCell ref="B1549:E1549"/>
    <mergeCell ref="B1550:F1550"/>
    <mergeCell ref="B1555:E1555"/>
    <mergeCell ref="F1452:F1455"/>
    <mergeCell ref="F1456:F1458"/>
    <mergeCell ref="F1460:F1461"/>
    <mergeCell ref="B1511:E1511"/>
    <mergeCell ref="B1512:E1512"/>
    <mergeCell ref="B1513:E1513"/>
    <mergeCell ref="B716:F716"/>
    <mergeCell ref="B753:E753"/>
    <mergeCell ref="B754:E754"/>
    <mergeCell ref="B755:F755"/>
    <mergeCell ref="B1153:F1153"/>
    <mergeCell ref="B1444:E1444"/>
    <mergeCell ref="B1445:E1445"/>
    <mergeCell ref="B1446:F1446"/>
    <mergeCell ref="F1447:F1451"/>
    <mergeCell ref="B1083:E1083"/>
    <mergeCell ref="B1084:E1084"/>
    <mergeCell ref="B1085:E1085"/>
    <mergeCell ref="B799:E799"/>
    <mergeCell ref="B1086:F1086"/>
    <mergeCell ref="B1121:E1121"/>
    <mergeCell ref="B1122:E1122"/>
    <mergeCell ref="B1123:F1123"/>
    <mergeCell ref="B1151:E1151"/>
    <mergeCell ref="B635:E635"/>
    <mergeCell ref="B636:E636"/>
    <mergeCell ref="B637:F637"/>
    <mergeCell ref="B667:E667"/>
    <mergeCell ref="B668:E668"/>
    <mergeCell ref="B669:E669"/>
    <mergeCell ref="B670:F670"/>
    <mergeCell ref="B714:E714"/>
    <mergeCell ref="B715:E715"/>
    <mergeCell ref="B413:F413"/>
    <mergeCell ref="B418:E418"/>
    <mergeCell ref="B419:E419"/>
    <mergeCell ref="B420:F420"/>
    <mergeCell ref="B584:F584"/>
    <mergeCell ref="B615:E615"/>
    <mergeCell ref="B616:E616"/>
    <mergeCell ref="B617:E617"/>
    <mergeCell ref="B618:F618"/>
    <mergeCell ref="B377:E377"/>
    <mergeCell ref="B378:E378"/>
    <mergeCell ref="B379:F379"/>
    <mergeCell ref="B381:E381"/>
    <mergeCell ref="B382:F382"/>
    <mergeCell ref="B404:E404"/>
    <mergeCell ref="B406:F406"/>
    <mergeCell ref="B411:E411"/>
    <mergeCell ref="B412:E412"/>
    <mergeCell ref="B329:F329"/>
    <mergeCell ref="B339:E339"/>
    <mergeCell ref="B340:F340"/>
    <mergeCell ref="B344:E344"/>
    <mergeCell ref="B346:F346"/>
    <mergeCell ref="B355:E355"/>
    <mergeCell ref="B363:F363"/>
    <mergeCell ref="B370:E370"/>
    <mergeCell ref="B371:F371"/>
    <mergeCell ref="B304:E304"/>
    <mergeCell ref="B305:E305"/>
    <mergeCell ref="B306:F306"/>
    <mergeCell ref="B310:E310"/>
    <mergeCell ref="B318:F318"/>
    <mergeCell ref="B322:E322"/>
    <mergeCell ref="B311:F311"/>
    <mergeCell ref="B314:E314"/>
    <mergeCell ref="B315:F315"/>
    <mergeCell ref="B317:E317"/>
    <mergeCell ref="B163:E163"/>
    <mergeCell ref="B164:F164"/>
    <mergeCell ref="B186:E186"/>
    <mergeCell ref="B187:E187"/>
    <mergeCell ref="B188:F188"/>
    <mergeCell ref="B271:E271"/>
    <mergeCell ref="B272:E272"/>
    <mergeCell ref="B273:F273"/>
    <mergeCell ref="B303:E303"/>
    <mergeCell ref="B1082:E1082"/>
    <mergeCell ref="B7:F7"/>
    <mergeCell ref="B460:E460"/>
    <mergeCell ref="B369:E369"/>
    <mergeCell ref="B391:E391"/>
    <mergeCell ref="B800:E800"/>
    <mergeCell ref="B801:F801"/>
    <mergeCell ref="B837:E837"/>
    <mergeCell ref="B838:E838"/>
    <mergeCell ref="B839:F839"/>
    <mergeCell ref="B8:F8"/>
    <mergeCell ref="B10:F10"/>
    <mergeCell ref="B11:F11"/>
    <mergeCell ref="B62:E62"/>
    <mergeCell ref="B63:E63"/>
    <mergeCell ref="B64:F64"/>
    <mergeCell ref="B95:E95"/>
    <mergeCell ref="B441:E441"/>
    <mergeCell ref="B97:F97"/>
    <mergeCell ref="B102:E102"/>
    <mergeCell ref="B309:E309"/>
    <mergeCell ref="B96:E96"/>
    <mergeCell ref="B103:F103"/>
    <mergeCell ref="B162:E162"/>
    <mergeCell ref="B2029:F2029"/>
    <mergeCell ref="B2030:F2030"/>
    <mergeCell ref="B2037:E2037"/>
    <mergeCell ref="B2038:F2038"/>
    <mergeCell ref="B2046:E2046"/>
    <mergeCell ref="B2047:E2047"/>
    <mergeCell ref="B1152:E1152"/>
    <mergeCell ref="B354:E354"/>
    <mergeCell ref="B392:F392"/>
    <mergeCell ref="B405:E405"/>
    <mergeCell ref="B432:E432"/>
    <mergeCell ref="B433:E433"/>
    <mergeCell ref="B434:F434"/>
    <mergeCell ref="B442:E442"/>
    <mergeCell ref="B446:F446"/>
    <mergeCell ref="B461:E461"/>
    <mergeCell ref="B462:F462"/>
    <mergeCell ref="B470:E470"/>
    <mergeCell ref="B471:E471"/>
    <mergeCell ref="B472:F472"/>
    <mergeCell ref="B569:E569"/>
    <mergeCell ref="B570:E570"/>
    <mergeCell ref="B571:F571"/>
    <mergeCell ref="B583:E583"/>
  </mergeCells>
  <phoneticPr fontId="9"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XFD237"/>
  <sheetViews>
    <sheetView workbookViewId="0">
      <selection activeCell="H153" sqref="H153"/>
    </sheetView>
  </sheetViews>
  <sheetFormatPr defaultColWidth="9" defaultRowHeight="15"/>
  <cols>
    <col min="1" max="1" width="3.875" style="3" customWidth="1"/>
    <col min="2" max="2" width="4.875" style="3" customWidth="1"/>
    <col min="3" max="3" width="65.5" style="118" customWidth="1"/>
    <col min="4" max="4" width="19.125" style="16" customWidth="1"/>
    <col min="5" max="5" width="15.625" style="3" customWidth="1"/>
    <col min="6" max="6" width="10" style="129" customWidth="1"/>
    <col min="7" max="7" width="20.625" style="3" customWidth="1"/>
    <col min="8" max="8" width="13.625" style="128" customWidth="1"/>
    <col min="9" max="9" width="13.625" style="3" customWidth="1"/>
    <col min="10" max="10" width="9" style="3"/>
    <col min="11" max="11" width="12.875" style="3" bestFit="1" customWidth="1"/>
    <col min="12" max="16384" width="9" style="3"/>
  </cols>
  <sheetData>
    <row r="1" spans="2:9" ht="15" customHeight="1"/>
    <row r="2" spans="2:9" ht="15" customHeight="1"/>
    <row r="3" spans="2:9" ht="15" customHeight="1"/>
    <row r="4" spans="2:9" ht="15" customHeight="1"/>
    <row r="5" spans="2:9" ht="15" customHeight="1"/>
    <row r="6" spans="2:9" ht="15" customHeight="1"/>
    <row r="7" spans="2:9" ht="17.100000000000001" customHeight="1">
      <c r="B7" s="1233" t="s">
        <v>5672</v>
      </c>
      <c r="C7" s="1233"/>
      <c r="D7" s="1233"/>
      <c r="E7" s="1233"/>
      <c r="F7" s="1233"/>
      <c r="G7" s="1233"/>
      <c r="H7" s="1233"/>
      <c r="I7" s="1233"/>
    </row>
    <row r="8" spans="2:9" ht="17.100000000000001" customHeight="1">
      <c r="B8" s="1262" t="s">
        <v>2475</v>
      </c>
      <c r="C8" s="1262"/>
      <c r="D8" s="1262"/>
      <c r="E8" s="1262"/>
      <c r="F8" s="1262"/>
      <c r="G8" s="1262"/>
      <c r="H8" s="1262"/>
      <c r="I8" s="1262"/>
    </row>
    <row r="9" spans="2:9" ht="21.95" customHeight="1">
      <c r="B9" s="1429" t="s">
        <v>0</v>
      </c>
      <c r="C9" s="1430" t="s">
        <v>9</v>
      </c>
      <c r="D9" s="1432" t="s">
        <v>10</v>
      </c>
      <c r="E9" s="1426" t="s">
        <v>11</v>
      </c>
      <c r="F9" s="1432" t="s">
        <v>34</v>
      </c>
      <c r="G9" s="1426" t="s">
        <v>12</v>
      </c>
      <c r="H9" s="1427" t="s">
        <v>2610</v>
      </c>
      <c r="I9" s="1426" t="s">
        <v>2474</v>
      </c>
    </row>
    <row r="10" spans="2:9" ht="21.95" customHeight="1">
      <c r="B10" s="1429"/>
      <c r="C10" s="1431"/>
      <c r="D10" s="1432"/>
      <c r="E10" s="1426"/>
      <c r="F10" s="1432"/>
      <c r="G10" s="1426"/>
      <c r="H10" s="1428"/>
      <c r="I10" s="1426"/>
    </row>
    <row r="11" spans="2:9" ht="15.95" customHeight="1">
      <c r="B11" s="1425" t="s">
        <v>2449</v>
      </c>
      <c r="C11" s="1425"/>
      <c r="D11" s="1425"/>
      <c r="E11" s="1425"/>
      <c r="F11" s="1425"/>
      <c r="G11" s="1425"/>
      <c r="H11" s="1425"/>
      <c r="I11" s="1425"/>
    </row>
    <row r="12" spans="2:9" ht="15.95" customHeight="1">
      <c r="B12" s="1423" t="s">
        <v>1057</v>
      </c>
      <c r="C12" s="1413"/>
      <c r="D12" s="1413"/>
      <c r="E12" s="1413"/>
      <c r="F12" s="1413"/>
      <c r="G12" s="1413"/>
      <c r="H12" s="1413"/>
      <c r="I12" s="1414"/>
    </row>
    <row r="13" spans="2:9" ht="15.95" customHeight="1">
      <c r="B13" s="387">
        <v>1</v>
      </c>
      <c r="C13" s="412" t="s">
        <v>147</v>
      </c>
      <c r="D13" s="413" t="s">
        <v>1024</v>
      </c>
      <c r="E13" s="389" t="s">
        <v>884</v>
      </c>
      <c r="F13" s="339">
        <v>2010</v>
      </c>
      <c r="G13" s="390" t="s">
        <v>148</v>
      </c>
      <c r="H13" s="403">
        <v>5500</v>
      </c>
      <c r="I13" s="390" t="s">
        <v>51</v>
      </c>
    </row>
    <row r="14" spans="2:9" ht="15.95" customHeight="1">
      <c r="B14" s="383">
        <v>2</v>
      </c>
      <c r="C14" s="388" t="s">
        <v>149</v>
      </c>
      <c r="D14" s="392" t="s">
        <v>1060</v>
      </c>
      <c r="E14" s="393" t="s">
        <v>883</v>
      </c>
      <c r="F14" s="404">
        <v>2009</v>
      </c>
      <c r="G14" s="394" t="s">
        <v>148</v>
      </c>
      <c r="H14" s="401">
        <v>3610</v>
      </c>
      <c r="I14" s="390" t="s">
        <v>51</v>
      </c>
    </row>
    <row r="15" spans="2:9" ht="15.95" customHeight="1">
      <c r="B15" s="387">
        <v>3</v>
      </c>
      <c r="C15" s="414" t="s">
        <v>150</v>
      </c>
      <c r="D15" s="415" t="s">
        <v>151</v>
      </c>
      <c r="E15" s="416" t="s">
        <v>892</v>
      </c>
      <c r="F15" s="400">
        <v>2012</v>
      </c>
      <c r="G15" s="417" t="s">
        <v>152</v>
      </c>
      <c r="H15" s="401">
        <v>2399</v>
      </c>
      <c r="I15" s="390" t="s">
        <v>51</v>
      </c>
    </row>
    <row r="16" spans="2:9" ht="15.95" customHeight="1">
      <c r="B16" s="387">
        <v>4</v>
      </c>
      <c r="C16" s="412" t="s">
        <v>4774</v>
      </c>
      <c r="D16" s="340" t="s">
        <v>4775</v>
      </c>
      <c r="E16" s="340"/>
      <c r="F16" s="400">
        <v>2018</v>
      </c>
      <c r="G16" s="395"/>
      <c r="H16" s="401">
        <v>12000</v>
      </c>
      <c r="I16" s="340" t="s">
        <v>51</v>
      </c>
    </row>
    <row r="17" spans="2:11" ht="15.95" customHeight="1">
      <c r="B17" s="1418"/>
      <c r="C17" s="1406"/>
      <c r="D17" s="1407"/>
      <c r="E17" s="1424" t="s">
        <v>823</v>
      </c>
      <c r="F17" s="1409"/>
      <c r="G17" s="1410"/>
      <c r="H17" s="343">
        <f>SUM(H13:H16)</f>
        <v>23509</v>
      </c>
      <c r="I17" s="328"/>
    </row>
    <row r="18" spans="2:11" ht="15.95" customHeight="1">
      <c r="B18" s="1423" t="s">
        <v>1073</v>
      </c>
      <c r="C18" s="1413"/>
      <c r="D18" s="1413"/>
      <c r="E18" s="1413"/>
      <c r="F18" s="1413"/>
      <c r="G18" s="1413"/>
      <c r="H18" s="1413"/>
      <c r="I18" s="1414"/>
    </row>
    <row r="19" spans="2:11" ht="15.95" customHeight="1">
      <c r="B19" s="387">
        <v>1</v>
      </c>
      <c r="C19" s="388" t="s">
        <v>149</v>
      </c>
      <c r="D19" s="339">
        <v>4176</v>
      </c>
      <c r="E19" s="389" t="s">
        <v>891</v>
      </c>
      <c r="F19" s="339">
        <v>2009</v>
      </c>
      <c r="G19" s="390" t="s">
        <v>169</v>
      </c>
      <c r="H19" s="391">
        <v>26736</v>
      </c>
      <c r="I19" s="390" t="s">
        <v>51</v>
      </c>
    </row>
    <row r="20" spans="2:11" ht="15.95" customHeight="1">
      <c r="B20" s="387">
        <v>2</v>
      </c>
      <c r="C20" s="388" t="s">
        <v>149</v>
      </c>
      <c r="D20" s="392" t="s">
        <v>170</v>
      </c>
      <c r="E20" s="393" t="s">
        <v>890</v>
      </c>
      <c r="F20" s="339">
        <v>2007</v>
      </c>
      <c r="G20" s="394" t="s">
        <v>171</v>
      </c>
      <c r="H20" s="395">
        <v>9400</v>
      </c>
      <c r="I20" s="390" t="s">
        <v>51</v>
      </c>
    </row>
    <row r="21" spans="2:11" ht="15.95" customHeight="1">
      <c r="B21" s="387">
        <v>3</v>
      </c>
      <c r="C21" s="412" t="s">
        <v>172</v>
      </c>
      <c r="D21" s="418">
        <v>986203</v>
      </c>
      <c r="E21" s="392" t="s">
        <v>184</v>
      </c>
      <c r="F21" s="339">
        <v>2011</v>
      </c>
      <c r="G21" s="394" t="s">
        <v>173</v>
      </c>
      <c r="H21" s="395">
        <v>3300</v>
      </c>
      <c r="I21" s="390" t="s">
        <v>51</v>
      </c>
    </row>
    <row r="22" spans="2:11" ht="15.95" customHeight="1">
      <c r="B22" s="387">
        <v>4</v>
      </c>
      <c r="C22" s="414" t="s">
        <v>172</v>
      </c>
      <c r="D22" s="419" t="s">
        <v>882</v>
      </c>
      <c r="E22" s="416" t="s">
        <v>889</v>
      </c>
      <c r="F22" s="339">
        <v>2010</v>
      </c>
      <c r="G22" s="394" t="s">
        <v>171</v>
      </c>
      <c r="H22" s="401">
        <v>4500</v>
      </c>
      <c r="I22" s="390" t="s">
        <v>51</v>
      </c>
    </row>
    <row r="23" spans="2:11" ht="15.95" customHeight="1">
      <c r="B23" s="387">
        <v>5</v>
      </c>
      <c r="C23" s="388" t="s">
        <v>149</v>
      </c>
      <c r="D23" s="340" t="s">
        <v>174</v>
      </c>
      <c r="E23" s="393" t="s">
        <v>184</v>
      </c>
      <c r="F23" s="339">
        <v>1998</v>
      </c>
      <c r="G23" s="394" t="s">
        <v>171</v>
      </c>
      <c r="H23" s="395">
        <v>1800</v>
      </c>
      <c r="I23" s="390" t="s">
        <v>51</v>
      </c>
    </row>
    <row r="24" spans="2:11" ht="15.95" customHeight="1">
      <c r="B24" s="387">
        <v>6</v>
      </c>
      <c r="C24" s="412" t="s">
        <v>175</v>
      </c>
      <c r="D24" s="420" t="s">
        <v>885</v>
      </c>
      <c r="E24" s="421" t="s">
        <v>184</v>
      </c>
      <c r="F24" s="339">
        <v>2004</v>
      </c>
      <c r="G24" s="394" t="s">
        <v>171</v>
      </c>
      <c r="H24" s="401">
        <v>2100</v>
      </c>
      <c r="I24" s="390" t="s">
        <v>51</v>
      </c>
      <c r="K24" s="14"/>
    </row>
    <row r="25" spans="2:11" ht="30.95" customHeight="1">
      <c r="B25" s="387">
        <v>7</v>
      </c>
      <c r="C25" s="412" t="s">
        <v>176</v>
      </c>
      <c r="D25" s="421" t="s">
        <v>888</v>
      </c>
      <c r="E25" s="421" t="s">
        <v>886</v>
      </c>
      <c r="F25" s="339">
        <v>2013</v>
      </c>
      <c r="G25" s="394" t="s">
        <v>177</v>
      </c>
      <c r="H25" s="401">
        <v>53000</v>
      </c>
      <c r="I25" s="390" t="s">
        <v>51</v>
      </c>
    </row>
    <row r="26" spans="2:11" ht="15.95" customHeight="1">
      <c r="B26" s="387">
        <v>8</v>
      </c>
      <c r="C26" s="412" t="s">
        <v>178</v>
      </c>
      <c r="D26" s="421" t="s">
        <v>887</v>
      </c>
      <c r="E26" s="421" t="s">
        <v>193</v>
      </c>
      <c r="F26" s="340">
        <v>2014</v>
      </c>
      <c r="G26" s="394" t="s">
        <v>171</v>
      </c>
      <c r="H26" s="401">
        <v>6156</v>
      </c>
      <c r="I26" s="390" t="s">
        <v>51</v>
      </c>
    </row>
    <row r="27" spans="2:11" ht="15.95" customHeight="1">
      <c r="B27" s="1418"/>
      <c r="C27" s="1406"/>
      <c r="D27" s="1407"/>
      <c r="E27" s="1424" t="s">
        <v>823</v>
      </c>
      <c r="F27" s="1409"/>
      <c r="G27" s="1410"/>
      <c r="H27" s="343">
        <f>SUM(H19:H26)</f>
        <v>106992</v>
      </c>
      <c r="I27" s="328"/>
    </row>
    <row r="28" spans="2:11" ht="15.95" customHeight="1">
      <c r="B28" s="1423" t="s">
        <v>198</v>
      </c>
      <c r="C28" s="1413"/>
      <c r="D28" s="1413"/>
      <c r="E28" s="1413"/>
      <c r="F28" s="1413"/>
      <c r="G28" s="1413"/>
      <c r="H28" s="1413"/>
      <c r="I28" s="1414"/>
    </row>
    <row r="29" spans="2:11" ht="15.95" customHeight="1">
      <c r="B29" s="387">
        <v>1</v>
      </c>
      <c r="C29" s="1098" t="s">
        <v>183</v>
      </c>
      <c r="D29" s="1099" t="s">
        <v>899</v>
      </c>
      <c r="E29" s="1100" t="s">
        <v>184</v>
      </c>
      <c r="F29" s="440">
        <v>2004</v>
      </c>
      <c r="G29" s="1101" t="s">
        <v>148</v>
      </c>
      <c r="H29" s="1102">
        <v>3000</v>
      </c>
      <c r="I29" s="1101" t="s">
        <v>51</v>
      </c>
    </row>
    <row r="30" spans="2:11" ht="15.95" customHeight="1">
      <c r="B30" s="387">
        <v>2</v>
      </c>
      <c r="C30" s="1103" t="s">
        <v>185</v>
      </c>
      <c r="D30" s="1104" t="s">
        <v>900</v>
      </c>
      <c r="E30" s="1105" t="s">
        <v>186</v>
      </c>
      <c r="F30" s="1106">
        <v>2010</v>
      </c>
      <c r="G30" s="1107" t="s">
        <v>148</v>
      </c>
      <c r="H30" s="1108">
        <v>6400</v>
      </c>
      <c r="I30" s="1097" t="s">
        <v>51</v>
      </c>
    </row>
    <row r="31" spans="2:11" ht="15.95" customHeight="1">
      <c r="B31" s="387">
        <v>3</v>
      </c>
      <c r="C31" s="1103" t="s">
        <v>147</v>
      </c>
      <c r="D31" s="1104" t="s">
        <v>4781</v>
      </c>
      <c r="E31" s="1105" t="s">
        <v>4782</v>
      </c>
      <c r="F31" s="1106">
        <v>2018</v>
      </c>
      <c r="G31" s="1107" t="s">
        <v>4783</v>
      </c>
      <c r="H31" s="1108">
        <v>4797</v>
      </c>
      <c r="I31" s="1097" t="s">
        <v>51</v>
      </c>
    </row>
    <row r="32" spans="2:11" ht="15.95" customHeight="1">
      <c r="B32" s="387">
        <v>4</v>
      </c>
      <c r="C32" s="1103" t="s">
        <v>4787</v>
      </c>
      <c r="D32" s="1104" t="s">
        <v>4786</v>
      </c>
      <c r="E32" s="1105" t="s">
        <v>4785</v>
      </c>
      <c r="F32" s="1106">
        <v>2020</v>
      </c>
      <c r="G32" s="1107" t="s">
        <v>4784</v>
      </c>
      <c r="H32" s="1108">
        <v>60024</v>
      </c>
      <c r="I32" s="1097" t="s">
        <v>51</v>
      </c>
    </row>
    <row r="33" spans="2:9" ht="15.95" customHeight="1">
      <c r="B33" s="1096">
        <v>5</v>
      </c>
      <c r="C33" s="1109" t="s">
        <v>4788</v>
      </c>
      <c r="D33" s="1110"/>
      <c r="E33" s="1110"/>
      <c r="F33" s="1106">
        <v>2017</v>
      </c>
      <c r="G33" s="1110"/>
      <c r="H33" s="1108">
        <v>6177</v>
      </c>
      <c r="I33" s="1097"/>
    </row>
    <row r="34" spans="2:9" ht="15.95" customHeight="1">
      <c r="B34" s="1418"/>
      <c r="C34" s="1406"/>
      <c r="D34" s="1407"/>
      <c r="E34" s="1424" t="s">
        <v>823</v>
      </c>
      <c r="F34" s="1409"/>
      <c r="G34" s="1410"/>
      <c r="H34" s="343">
        <f>SUM(H29:H33)</f>
        <v>80398</v>
      </c>
      <c r="I34" s="328"/>
    </row>
    <row r="35" spans="2:9" ht="15.95" customHeight="1">
      <c r="B35" s="1423" t="s">
        <v>1008</v>
      </c>
      <c r="C35" s="1413"/>
      <c r="D35" s="1413"/>
      <c r="E35" s="1413"/>
      <c r="F35" s="1413"/>
      <c r="G35" s="1413"/>
      <c r="H35" s="1413"/>
      <c r="I35" s="1414"/>
    </row>
    <row r="36" spans="2:9" ht="15.95" customHeight="1">
      <c r="B36" s="387">
        <v>1</v>
      </c>
      <c r="C36" s="388" t="s">
        <v>185</v>
      </c>
      <c r="D36" s="342">
        <v>1125381</v>
      </c>
      <c r="E36" s="422" t="s">
        <v>193</v>
      </c>
      <c r="F36" s="397">
        <v>2007</v>
      </c>
      <c r="G36" s="390" t="s">
        <v>148</v>
      </c>
      <c r="H36" s="403">
        <v>6568</v>
      </c>
      <c r="I36" s="390" t="s">
        <v>51</v>
      </c>
    </row>
    <row r="37" spans="2:9" ht="15.95" customHeight="1">
      <c r="B37" s="383">
        <v>2</v>
      </c>
      <c r="C37" s="388" t="s">
        <v>194</v>
      </c>
      <c r="D37" s="392">
        <v>10110117</v>
      </c>
      <c r="E37" s="393" t="s">
        <v>195</v>
      </c>
      <c r="F37" s="397">
        <v>2010</v>
      </c>
      <c r="G37" s="423" t="s">
        <v>148</v>
      </c>
      <c r="H37" s="398">
        <v>5600</v>
      </c>
      <c r="I37" s="390" t="s">
        <v>51</v>
      </c>
    </row>
    <row r="38" spans="2:9" ht="15.95" customHeight="1">
      <c r="B38" s="387">
        <v>3</v>
      </c>
      <c r="C38" s="388" t="s">
        <v>183</v>
      </c>
      <c r="D38" s="340">
        <v>1222936</v>
      </c>
      <c r="E38" s="393" t="s">
        <v>893</v>
      </c>
      <c r="F38" s="397">
        <v>2011</v>
      </c>
      <c r="G38" s="423" t="s">
        <v>148</v>
      </c>
      <c r="H38" s="398">
        <v>3000</v>
      </c>
      <c r="I38" s="390" t="s">
        <v>51</v>
      </c>
    </row>
    <row r="39" spans="2:9" ht="15.95" customHeight="1">
      <c r="B39" s="1418"/>
      <c r="C39" s="1406"/>
      <c r="D39" s="1407"/>
      <c r="E39" s="1424" t="s">
        <v>823</v>
      </c>
      <c r="F39" s="1409"/>
      <c r="G39" s="1410"/>
      <c r="H39" s="343">
        <f>SUM(H36:H38)</f>
        <v>15168</v>
      </c>
      <c r="I39" s="328"/>
    </row>
    <row r="40" spans="2:9" ht="15.95" customHeight="1">
      <c r="B40" s="1370" t="s">
        <v>1009</v>
      </c>
      <c r="C40" s="1370"/>
      <c r="D40" s="1370"/>
      <c r="E40" s="1370"/>
      <c r="F40" s="1370"/>
      <c r="G40" s="1370"/>
      <c r="H40" s="1370"/>
      <c r="I40" s="1370"/>
    </row>
    <row r="41" spans="2:9" ht="15.95" customHeight="1">
      <c r="B41" s="387">
        <v>1</v>
      </c>
      <c r="C41" s="388" t="s">
        <v>185</v>
      </c>
      <c r="D41" s="424" t="s">
        <v>901</v>
      </c>
      <c r="E41" s="422" t="s">
        <v>193</v>
      </c>
      <c r="F41" s="400">
        <v>2001</v>
      </c>
      <c r="G41" s="390" t="s">
        <v>171</v>
      </c>
      <c r="H41" s="403">
        <v>6598</v>
      </c>
      <c r="I41" s="390" t="s">
        <v>51</v>
      </c>
    </row>
    <row r="42" spans="2:9" ht="15.95" customHeight="1">
      <c r="B42" s="387">
        <v>2</v>
      </c>
      <c r="C42" s="388" t="s">
        <v>185</v>
      </c>
      <c r="D42" s="393" t="s">
        <v>902</v>
      </c>
      <c r="E42" s="393" t="s">
        <v>202</v>
      </c>
      <c r="F42" s="400">
        <v>1998</v>
      </c>
      <c r="G42" s="417" t="s">
        <v>171</v>
      </c>
      <c r="H42" s="401">
        <v>11100</v>
      </c>
      <c r="I42" s="417" t="s">
        <v>51</v>
      </c>
    </row>
    <row r="43" spans="2:9" ht="15.95" customHeight="1">
      <c r="B43" s="387">
        <v>3</v>
      </c>
      <c r="C43" s="388" t="s">
        <v>183</v>
      </c>
      <c r="D43" s="425" t="s">
        <v>903</v>
      </c>
      <c r="E43" s="416" t="s">
        <v>203</v>
      </c>
      <c r="F43" s="400">
        <v>2007</v>
      </c>
      <c r="G43" s="417" t="s">
        <v>204</v>
      </c>
      <c r="H43" s="401">
        <v>2600</v>
      </c>
      <c r="I43" s="417" t="s">
        <v>51</v>
      </c>
    </row>
    <row r="44" spans="2:9" ht="15.95" customHeight="1">
      <c r="B44" s="387">
        <v>4</v>
      </c>
      <c r="C44" s="388" t="s">
        <v>183</v>
      </c>
      <c r="D44" s="416" t="s">
        <v>904</v>
      </c>
      <c r="E44" s="393" t="s">
        <v>205</v>
      </c>
      <c r="F44" s="400">
        <v>2010</v>
      </c>
      <c r="G44" s="417" t="s">
        <v>206</v>
      </c>
      <c r="H44" s="401">
        <v>3100</v>
      </c>
      <c r="I44" s="417" t="s">
        <v>51</v>
      </c>
    </row>
    <row r="45" spans="2:9" ht="15.95" customHeight="1">
      <c r="B45" s="387">
        <v>5</v>
      </c>
      <c r="C45" s="388" t="s">
        <v>4787</v>
      </c>
      <c r="D45" s="178" t="s">
        <v>4790</v>
      </c>
      <c r="E45" s="416" t="s">
        <v>4791</v>
      </c>
      <c r="F45" s="400">
        <v>2019</v>
      </c>
      <c r="G45" s="417" t="s">
        <v>4792</v>
      </c>
      <c r="H45" s="401">
        <v>96700</v>
      </c>
      <c r="I45" s="417" t="s">
        <v>51</v>
      </c>
    </row>
    <row r="46" spans="2:9" ht="15.95" customHeight="1">
      <c r="B46" s="1418"/>
      <c r="C46" s="1406"/>
      <c r="D46" s="1407"/>
      <c r="E46" s="1424" t="s">
        <v>823</v>
      </c>
      <c r="F46" s="1409"/>
      <c r="G46" s="1410"/>
      <c r="H46" s="343">
        <f>SUM(H41:H45)</f>
        <v>120098</v>
      </c>
      <c r="I46" s="328"/>
    </row>
    <row r="47" spans="2:9" ht="15.95" customHeight="1">
      <c r="B47" s="1423" t="s">
        <v>1010</v>
      </c>
      <c r="C47" s="1413"/>
      <c r="D47" s="1413"/>
      <c r="E47" s="1413"/>
      <c r="F47" s="1413"/>
      <c r="G47" s="1413"/>
      <c r="H47" s="1413"/>
      <c r="I47" s="1414"/>
    </row>
    <row r="48" spans="2:9" ht="15.95" customHeight="1">
      <c r="B48" s="387">
        <v>1</v>
      </c>
      <c r="C48" s="426" t="s">
        <v>222</v>
      </c>
      <c r="D48" s="427" t="s">
        <v>223</v>
      </c>
      <c r="E48" s="428" t="s">
        <v>894</v>
      </c>
      <c r="F48" s="429">
        <v>2010</v>
      </c>
      <c r="G48" s="430" t="s">
        <v>224</v>
      </c>
      <c r="H48" s="431">
        <v>27000</v>
      </c>
      <c r="I48" s="390" t="s">
        <v>51</v>
      </c>
    </row>
    <row r="49" spans="2:9" ht="15.95" customHeight="1">
      <c r="B49" s="387">
        <v>2</v>
      </c>
      <c r="C49" s="432" t="s">
        <v>225</v>
      </c>
      <c r="D49" s="393" t="s">
        <v>226</v>
      </c>
      <c r="E49" s="393" t="s">
        <v>895</v>
      </c>
      <c r="F49" s="400">
        <v>2010</v>
      </c>
      <c r="G49" s="417" t="s">
        <v>227</v>
      </c>
      <c r="H49" s="401">
        <v>4810</v>
      </c>
      <c r="I49" s="390" t="s">
        <v>51</v>
      </c>
    </row>
    <row r="50" spans="2:9" ht="15.95" customHeight="1">
      <c r="B50" s="387">
        <v>3</v>
      </c>
      <c r="C50" s="433" t="s">
        <v>228</v>
      </c>
      <c r="D50" s="434" t="s">
        <v>229</v>
      </c>
      <c r="E50" s="434" t="s">
        <v>202</v>
      </c>
      <c r="F50" s="435">
        <v>2010</v>
      </c>
      <c r="G50" s="436" t="s">
        <v>148</v>
      </c>
      <c r="H50" s="401">
        <v>9600</v>
      </c>
      <c r="I50" s="390" t="s">
        <v>51</v>
      </c>
    </row>
    <row r="51" spans="2:9" ht="15.95" customHeight="1">
      <c r="B51" s="387">
        <v>4</v>
      </c>
      <c r="C51" s="437" t="s">
        <v>898</v>
      </c>
      <c r="D51" s="438" t="s">
        <v>230</v>
      </c>
      <c r="E51" s="439" t="s">
        <v>193</v>
      </c>
      <c r="F51" s="440">
        <v>2000</v>
      </c>
      <c r="G51" s="441" t="s">
        <v>148</v>
      </c>
      <c r="H51" s="401">
        <v>6840</v>
      </c>
      <c r="I51" s="390" t="s">
        <v>51</v>
      </c>
    </row>
    <row r="52" spans="2:9" ht="15.95" customHeight="1">
      <c r="B52" s="387">
        <v>5</v>
      </c>
      <c r="C52" s="432" t="s">
        <v>231</v>
      </c>
      <c r="D52" s="406">
        <v>207763</v>
      </c>
      <c r="E52" s="442" t="s">
        <v>905</v>
      </c>
      <c r="F52" s="400" t="s">
        <v>1013</v>
      </c>
      <c r="G52" s="417" t="s">
        <v>232</v>
      </c>
      <c r="H52" s="402">
        <v>64500</v>
      </c>
      <c r="I52" s="390" t="s">
        <v>51</v>
      </c>
    </row>
    <row r="53" spans="2:9" ht="15.95" customHeight="1">
      <c r="B53" s="387">
        <v>6</v>
      </c>
      <c r="C53" s="432" t="s">
        <v>234</v>
      </c>
      <c r="D53" s="424" t="s">
        <v>235</v>
      </c>
      <c r="E53" s="393" t="s">
        <v>896</v>
      </c>
      <c r="F53" s="400">
        <v>2010</v>
      </c>
      <c r="G53" s="417" t="s">
        <v>148</v>
      </c>
      <c r="H53" s="402">
        <v>2480</v>
      </c>
      <c r="I53" s="390" t="s">
        <v>51</v>
      </c>
    </row>
    <row r="54" spans="2:9" ht="15.95" customHeight="1">
      <c r="B54" s="387">
        <v>7</v>
      </c>
      <c r="C54" s="432" t="s">
        <v>172</v>
      </c>
      <c r="D54" s="406" t="s">
        <v>14</v>
      </c>
      <c r="E54" s="393" t="s">
        <v>236</v>
      </c>
      <c r="F54" s="400">
        <v>1998</v>
      </c>
      <c r="G54" s="417" t="s">
        <v>148</v>
      </c>
      <c r="H54" s="402">
        <v>2800</v>
      </c>
      <c r="I54" s="390" t="s">
        <v>51</v>
      </c>
    </row>
    <row r="55" spans="2:9" ht="15.95" customHeight="1">
      <c r="B55" s="387">
        <v>8</v>
      </c>
      <c r="C55" s="432" t="s">
        <v>234</v>
      </c>
      <c r="D55" s="424" t="s">
        <v>237</v>
      </c>
      <c r="E55" s="393" t="s">
        <v>202</v>
      </c>
      <c r="F55" s="400">
        <v>2013</v>
      </c>
      <c r="G55" s="417" t="s">
        <v>148</v>
      </c>
      <c r="H55" s="402">
        <v>3600</v>
      </c>
      <c r="I55" s="390" t="s">
        <v>51</v>
      </c>
    </row>
    <row r="56" spans="2:9" ht="15.95" customHeight="1">
      <c r="B56" s="387">
        <v>9</v>
      </c>
      <c r="C56" s="432" t="s">
        <v>238</v>
      </c>
      <c r="D56" s="424" t="s">
        <v>223</v>
      </c>
      <c r="E56" s="393" t="s">
        <v>239</v>
      </c>
      <c r="F56" s="400">
        <v>2010</v>
      </c>
      <c r="G56" s="417" t="s">
        <v>224</v>
      </c>
      <c r="H56" s="402">
        <v>24300</v>
      </c>
      <c r="I56" s="340" t="s">
        <v>14</v>
      </c>
    </row>
    <row r="57" spans="2:9" ht="15.95" customHeight="1">
      <c r="B57" s="387">
        <v>10</v>
      </c>
      <c r="C57" s="432" t="s">
        <v>240</v>
      </c>
      <c r="D57" s="443" t="s">
        <v>1058</v>
      </c>
      <c r="E57" s="393" t="s">
        <v>239</v>
      </c>
      <c r="F57" s="400">
        <v>1998</v>
      </c>
      <c r="G57" s="417" t="s">
        <v>241</v>
      </c>
      <c r="H57" s="402">
        <v>29800</v>
      </c>
      <c r="I57" s="390" t="s">
        <v>51</v>
      </c>
    </row>
    <row r="58" spans="2:9" ht="15.95" customHeight="1">
      <c r="B58" s="387">
        <v>11</v>
      </c>
      <c r="C58" s="444" t="s">
        <v>228</v>
      </c>
      <c r="D58" s="421" t="s">
        <v>906</v>
      </c>
      <c r="E58" s="445" t="s">
        <v>202</v>
      </c>
      <c r="F58" s="440">
        <v>2010</v>
      </c>
      <c r="G58" s="441" t="s">
        <v>148</v>
      </c>
      <c r="H58" s="446">
        <v>9600</v>
      </c>
      <c r="I58" s="447" t="s">
        <v>51</v>
      </c>
    </row>
    <row r="59" spans="2:9" ht="15.95" customHeight="1">
      <c r="B59" s="1418"/>
      <c r="C59" s="1406"/>
      <c r="D59" s="1407"/>
      <c r="E59" s="1424" t="s">
        <v>823</v>
      </c>
      <c r="F59" s="1409"/>
      <c r="G59" s="1410"/>
      <c r="H59" s="343">
        <f>SUM(H48:H58)</f>
        <v>185330</v>
      </c>
      <c r="I59" s="328"/>
    </row>
    <row r="60" spans="2:9" ht="15.95" customHeight="1">
      <c r="B60" s="1423" t="s">
        <v>1011</v>
      </c>
      <c r="C60" s="1413"/>
      <c r="D60" s="1413"/>
      <c r="E60" s="1413"/>
      <c r="F60" s="1413"/>
      <c r="G60" s="1413"/>
      <c r="H60" s="1413"/>
      <c r="I60" s="1414"/>
    </row>
    <row r="61" spans="2:9" ht="15.95" customHeight="1">
      <c r="B61" s="448">
        <v>1</v>
      </c>
      <c r="C61" s="388" t="s">
        <v>222</v>
      </c>
      <c r="D61" s="424" t="s">
        <v>910</v>
      </c>
      <c r="E61" s="393" t="s">
        <v>239</v>
      </c>
      <c r="F61" s="400">
        <v>2010</v>
      </c>
      <c r="G61" s="417" t="s">
        <v>169</v>
      </c>
      <c r="H61" s="401">
        <v>32500</v>
      </c>
      <c r="I61" s="390" t="s">
        <v>51</v>
      </c>
    </row>
    <row r="62" spans="2:9" ht="15.95" customHeight="1">
      <c r="B62" s="448">
        <v>2</v>
      </c>
      <c r="C62" s="388" t="s">
        <v>245</v>
      </c>
      <c r="D62" s="421" t="s">
        <v>246</v>
      </c>
      <c r="E62" s="393" t="s">
        <v>247</v>
      </c>
      <c r="F62" s="400">
        <v>2000</v>
      </c>
      <c r="G62" s="417" t="s">
        <v>248</v>
      </c>
      <c r="H62" s="401">
        <v>2600</v>
      </c>
      <c r="I62" s="390" t="s">
        <v>51</v>
      </c>
    </row>
    <row r="63" spans="2:9" ht="15.95" customHeight="1">
      <c r="B63" s="448">
        <v>3</v>
      </c>
      <c r="C63" s="388" t="s">
        <v>249</v>
      </c>
      <c r="D63" s="421" t="s">
        <v>250</v>
      </c>
      <c r="E63" s="393" t="s">
        <v>195</v>
      </c>
      <c r="F63" s="400">
        <v>2011</v>
      </c>
      <c r="G63" s="417" t="s">
        <v>171</v>
      </c>
      <c r="H63" s="401">
        <v>5600</v>
      </c>
      <c r="I63" s="390" t="s">
        <v>51</v>
      </c>
    </row>
    <row r="64" spans="2:9" ht="15.95" customHeight="1">
      <c r="B64" s="448">
        <v>4</v>
      </c>
      <c r="C64" s="388" t="s">
        <v>172</v>
      </c>
      <c r="D64" s="421" t="s">
        <v>14</v>
      </c>
      <c r="E64" s="393" t="s">
        <v>184</v>
      </c>
      <c r="F64" s="400">
        <v>2000</v>
      </c>
      <c r="G64" s="417" t="s">
        <v>171</v>
      </c>
      <c r="H64" s="401">
        <v>3000</v>
      </c>
      <c r="I64" s="390" t="s">
        <v>51</v>
      </c>
    </row>
    <row r="65" spans="2:9" ht="15.95" customHeight="1">
      <c r="B65" s="448">
        <v>5</v>
      </c>
      <c r="C65" s="388" t="s">
        <v>251</v>
      </c>
      <c r="D65" s="406">
        <v>6202</v>
      </c>
      <c r="E65" s="393" t="s">
        <v>252</v>
      </c>
      <c r="F65" s="400">
        <v>2010</v>
      </c>
      <c r="G65" s="340" t="s">
        <v>14</v>
      </c>
      <c r="H65" s="401">
        <v>4500</v>
      </c>
      <c r="I65" s="390" t="s">
        <v>51</v>
      </c>
    </row>
    <row r="66" spans="2:9" ht="15.95" customHeight="1">
      <c r="B66" s="448">
        <v>6</v>
      </c>
      <c r="C66" s="388" t="s">
        <v>253</v>
      </c>
      <c r="D66" s="425" t="s">
        <v>911</v>
      </c>
      <c r="E66" s="393" t="s">
        <v>254</v>
      </c>
      <c r="F66" s="400">
        <v>2010</v>
      </c>
      <c r="G66" s="421" t="s">
        <v>255</v>
      </c>
      <c r="H66" s="401">
        <v>3200</v>
      </c>
      <c r="I66" s="390" t="s">
        <v>51</v>
      </c>
    </row>
    <row r="67" spans="2:9" ht="15.95" customHeight="1">
      <c r="B67" s="448">
        <v>7</v>
      </c>
      <c r="C67" s="388" t="s">
        <v>245</v>
      </c>
      <c r="D67" s="421" t="s">
        <v>256</v>
      </c>
      <c r="E67" s="421" t="s">
        <v>257</v>
      </c>
      <c r="F67" s="400">
        <v>2010</v>
      </c>
      <c r="G67" s="417" t="s">
        <v>171</v>
      </c>
      <c r="H67" s="401">
        <v>9800</v>
      </c>
      <c r="I67" s="390" t="s">
        <v>51</v>
      </c>
    </row>
    <row r="68" spans="2:9" ht="15.95" customHeight="1">
      <c r="B68" s="448">
        <v>8</v>
      </c>
      <c r="C68" s="335" t="s">
        <v>258</v>
      </c>
      <c r="D68" s="334" t="s">
        <v>1059</v>
      </c>
      <c r="E68" s="339" t="s">
        <v>886</v>
      </c>
      <c r="F68" s="334">
        <v>2012</v>
      </c>
      <c r="G68" s="334" t="s">
        <v>259</v>
      </c>
      <c r="H68" s="401">
        <v>56000</v>
      </c>
      <c r="I68" s="390" t="s">
        <v>51</v>
      </c>
    </row>
    <row r="69" spans="2:9" ht="15.95" customHeight="1">
      <c r="B69" s="448">
        <v>9</v>
      </c>
      <c r="C69" s="335" t="s">
        <v>245</v>
      </c>
      <c r="D69" s="334" t="s">
        <v>260</v>
      </c>
      <c r="E69" s="339" t="s">
        <v>193</v>
      </c>
      <c r="F69" s="334">
        <v>2014</v>
      </c>
      <c r="G69" s="334" t="s">
        <v>171</v>
      </c>
      <c r="H69" s="401">
        <v>6700</v>
      </c>
      <c r="I69" s="340" t="s">
        <v>14</v>
      </c>
    </row>
    <row r="70" spans="2:9" ht="15.95" customHeight="1">
      <c r="B70" s="448">
        <v>10</v>
      </c>
      <c r="C70" s="335" t="s">
        <v>172</v>
      </c>
      <c r="D70" s="334" t="s">
        <v>262</v>
      </c>
      <c r="E70" s="334" t="s">
        <v>897</v>
      </c>
      <c r="F70" s="334">
        <v>2014</v>
      </c>
      <c r="G70" s="334" t="s">
        <v>171</v>
      </c>
      <c r="H70" s="401">
        <v>3510</v>
      </c>
      <c r="I70" s="340" t="s">
        <v>14</v>
      </c>
    </row>
    <row r="71" spans="2:9" ht="15.95" customHeight="1">
      <c r="B71" s="448">
        <v>11</v>
      </c>
      <c r="C71" s="335" t="s">
        <v>249</v>
      </c>
      <c r="D71" s="334" t="s">
        <v>263</v>
      </c>
      <c r="E71" s="340" t="s">
        <v>912</v>
      </c>
      <c r="F71" s="334">
        <v>2014</v>
      </c>
      <c r="G71" s="334" t="s">
        <v>171</v>
      </c>
      <c r="H71" s="401">
        <v>3990</v>
      </c>
      <c r="I71" s="340" t="s">
        <v>14</v>
      </c>
    </row>
    <row r="72" spans="2:9" ht="15.95" customHeight="1">
      <c r="B72" s="448">
        <v>12</v>
      </c>
      <c r="C72" s="1095" t="s">
        <v>3091</v>
      </c>
      <c r="D72" s="334" t="s">
        <v>14</v>
      </c>
      <c r="F72" s="1094"/>
      <c r="G72" s="1093"/>
      <c r="H72" s="401">
        <v>55000</v>
      </c>
      <c r="I72" s="1038"/>
    </row>
    <row r="73" spans="2:9" ht="15.95" customHeight="1">
      <c r="B73" s="1418"/>
      <c r="C73" s="1406"/>
      <c r="D73" s="1407"/>
      <c r="E73" s="1424" t="s">
        <v>823</v>
      </c>
      <c r="F73" s="1409"/>
      <c r="G73" s="1410"/>
      <c r="H73" s="343">
        <f>SUM(H61:H72)</f>
        <v>186400</v>
      </c>
      <c r="I73" s="328"/>
    </row>
    <row r="74" spans="2:9" ht="15.95" customHeight="1">
      <c r="B74" s="1423" t="s">
        <v>1012</v>
      </c>
      <c r="C74" s="1413"/>
      <c r="D74" s="1413"/>
      <c r="E74" s="1413"/>
      <c r="F74" s="1413"/>
      <c r="G74" s="1413"/>
      <c r="H74" s="1413"/>
      <c r="I74" s="1414"/>
    </row>
    <row r="75" spans="2:9" ht="15.95" customHeight="1">
      <c r="B75" s="448">
        <v>1</v>
      </c>
      <c r="C75" s="388" t="s">
        <v>185</v>
      </c>
      <c r="D75" s="449" t="s">
        <v>269</v>
      </c>
      <c r="E75" s="389" t="s">
        <v>186</v>
      </c>
      <c r="F75" s="400">
        <v>2009</v>
      </c>
      <c r="G75" s="390" t="s">
        <v>148</v>
      </c>
      <c r="H75" s="403">
        <v>6200</v>
      </c>
      <c r="I75" s="390" t="s">
        <v>51</v>
      </c>
    </row>
    <row r="76" spans="2:9" ht="15.95" customHeight="1">
      <c r="B76" s="448">
        <v>2</v>
      </c>
      <c r="C76" s="388" t="s">
        <v>172</v>
      </c>
      <c r="D76" s="393" t="s">
        <v>270</v>
      </c>
      <c r="E76" s="393" t="s">
        <v>184</v>
      </c>
      <c r="F76" s="404">
        <v>2010</v>
      </c>
      <c r="G76" s="394" t="s">
        <v>271</v>
      </c>
      <c r="H76" s="395">
        <v>2200</v>
      </c>
      <c r="I76" s="390" t="s">
        <v>51</v>
      </c>
    </row>
    <row r="77" spans="2:9" ht="15.95" customHeight="1">
      <c r="B77" s="448">
        <v>3</v>
      </c>
      <c r="C77" s="450" t="s">
        <v>172</v>
      </c>
      <c r="D77" s="334" t="s">
        <v>272</v>
      </c>
      <c r="E77" s="416" t="s">
        <v>205</v>
      </c>
      <c r="F77" s="400">
        <v>2010</v>
      </c>
      <c r="G77" s="417" t="s">
        <v>273</v>
      </c>
      <c r="H77" s="401">
        <v>2800</v>
      </c>
      <c r="I77" s="390" t="s">
        <v>51</v>
      </c>
    </row>
    <row r="78" spans="2:9" ht="15.95" customHeight="1">
      <c r="B78" s="448">
        <v>4</v>
      </c>
      <c r="C78" s="388" t="s">
        <v>194</v>
      </c>
      <c r="D78" s="421" t="s">
        <v>274</v>
      </c>
      <c r="E78" s="393" t="s">
        <v>195</v>
      </c>
      <c r="F78" s="404">
        <v>2010</v>
      </c>
      <c r="G78" s="394" t="s">
        <v>148</v>
      </c>
      <c r="H78" s="395">
        <v>5600</v>
      </c>
      <c r="I78" s="390" t="s">
        <v>51</v>
      </c>
    </row>
    <row r="79" spans="2:9" ht="15.95" customHeight="1">
      <c r="B79" s="1418"/>
      <c r="C79" s="1406"/>
      <c r="D79" s="1407"/>
      <c r="E79" s="1424" t="s">
        <v>823</v>
      </c>
      <c r="F79" s="1409"/>
      <c r="G79" s="1410"/>
      <c r="H79" s="343">
        <f>SUM(H75:H78)</f>
        <v>16800</v>
      </c>
      <c r="I79" s="328"/>
    </row>
    <row r="80" spans="2:9" ht="15.95" customHeight="1">
      <c r="B80" s="1423" t="s">
        <v>3634</v>
      </c>
      <c r="C80" s="1413"/>
      <c r="D80" s="1413"/>
      <c r="E80" s="1413"/>
      <c r="F80" s="1413"/>
      <c r="G80" s="1413"/>
      <c r="H80" s="1413"/>
      <c r="I80" s="1414"/>
    </row>
    <row r="81" spans="2:9" ht="15.95" customHeight="1">
      <c r="B81" s="326">
        <v>1</v>
      </c>
      <c r="C81" s="317" t="s">
        <v>2336</v>
      </c>
      <c r="D81" s="451">
        <v>235418</v>
      </c>
      <c r="E81" s="451" t="s">
        <v>14</v>
      </c>
      <c r="F81" s="451">
        <v>2003</v>
      </c>
      <c r="G81" s="451" t="s">
        <v>14</v>
      </c>
      <c r="H81" s="351">
        <v>12000</v>
      </c>
      <c r="I81" s="452" t="s">
        <v>14</v>
      </c>
    </row>
    <row r="82" spans="2:9" ht="15.95" customHeight="1">
      <c r="B82" s="1418"/>
      <c r="C82" s="1406"/>
      <c r="D82" s="1407"/>
      <c r="E82" s="1424" t="s">
        <v>823</v>
      </c>
      <c r="F82" s="1409"/>
      <c r="G82" s="1410"/>
      <c r="H82" s="343">
        <f>SUM(H81)</f>
        <v>12000</v>
      </c>
      <c r="I82" s="328"/>
    </row>
    <row r="83" spans="2:9" ht="15.95" customHeight="1">
      <c r="B83" s="1423" t="s">
        <v>516</v>
      </c>
      <c r="C83" s="1413"/>
      <c r="D83" s="1413"/>
      <c r="E83" s="1413"/>
      <c r="F83" s="1413"/>
      <c r="G83" s="1413"/>
      <c r="H83" s="1413"/>
      <c r="I83" s="1414"/>
    </row>
    <row r="84" spans="2:9" ht="15.95" customHeight="1">
      <c r="B84" s="326">
        <v>1</v>
      </c>
      <c r="C84" s="341" t="s">
        <v>3280</v>
      </c>
      <c r="D84" s="687" t="s">
        <v>14</v>
      </c>
      <c r="E84" s="687" t="s">
        <v>14</v>
      </c>
      <c r="F84" s="693">
        <v>2018</v>
      </c>
      <c r="G84" s="687" t="s">
        <v>14</v>
      </c>
      <c r="H84" s="405">
        <v>138990</v>
      </c>
      <c r="I84" s="451" t="s">
        <v>14</v>
      </c>
    </row>
    <row r="85" spans="2:9" ht="15.95" customHeight="1">
      <c r="B85" s="326">
        <v>2</v>
      </c>
      <c r="C85" s="341" t="s">
        <v>3750</v>
      </c>
      <c r="D85" s="687" t="s">
        <v>14</v>
      </c>
      <c r="E85" s="687" t="s">
        <v>14</v>
      </c>
      <c r="F85" s="693">
        <v>2018</v>
      </c>
      <c r="G85" s="687" t="s">
        <v>14</v>
      </c>
      <c r="H85" s="405">
        <v>36740</v>
      </c>
      <c r="I85" s="451"/>
    </row>
    <row r="86" spans="2:9" ht="15.95" customHeight="1">
      <c r="B86" s="326">
        <v>3</v>
      </c>
      <c r="C86" s="341" t="s">
        <v>3750</v>
      </c>
      <c r="D86" s="687" t="s">
        <v>14</v>
      </c>
      <c r="E86" s="687" t="s">
        <v>14</v>
      </c>
      <c r="F86" s="693">
        <v>2018</v>
      </c>
      <c r="G86" s="687" t="s">
        <v>14</v>
      </c>
      <c r="H86" s="405">
        <v>36740</v>
      </c>
      <c r="I86" s="451"/>
    </row>
    <row r="87" spans="2:9" ht="15.95" customHeight="1">
      <c r="B87" s="326">
        <v>4</v>
      </c>
      <c r="C87" s="341" t="s">
        <v>3750</v>
      </c>
      <c r="D87" s="687" t="s">
        <v>14</v>
      </c>
      <c r="E87" s="687" t="s">
        <v>14</v>
      </c>
      <c r="F87" s="693">
        <v>2018</v>
      </c>
      <c r="G87" s="687" t="s">
        <v>14</v>
      </c>
      <c r="H87" s="405">
        <v>36740</v>
      </c>
      <c r="I87" s="451"/>
    </row>
    <row r="88" spans="2:9" ht="15.95" customHeight="1">
      <c r="B88" s="326">
        <v>5</v>
      </c>
      <c r="C88" s="341" t="s">
        <v>3750</v>
      </c>
      <c r="D88" s="687" t="s">
        <v>14</v>
      </c>
      <c r="E88" s="687" t="s">
        <v>14</v>
      </c>
      <c r="F88" s="693">
        <v>2018</v>
      </c>
      <c r="G88" s="687" t="s">
        <v>14</v>
      </c>
      <c r="H88" s="405">
        <v>36740</v>
      </c>
      <c r="I88" s="451"/>
    </row>
    <row r="89" spans="2:9" ht="15.95" customHeight="1">
      <c r="B89" s="326">
        <v>6</v>
      </c>
      <c r="C89" s="453" t="s">
        <v>3751</v>
      </c>
      <c r="D89" s="687" t="s">
        <v>14</v>
      </c>
      <c r="E89" s="687" t="s">
        <v>14</v>
      </c>
      <c r="F89" s="693">
        <v>2014</v>
      </c>
      <c r="G89" s="687" t="s">
        <v>14</v>
      </c>
      <c r="H89" s="405">
        <v>10812.67</v>
      </c>
      <c r="I89" s="451"/>
    </row>
    <row r="90" spans="2:9" ht="15.95" customHeight="1">
      <c r="B90" s="326">
        <v>7</v>
      </c>
      <c r="C90" s="453" t="s">
        <v>3752</v>
      </c>
      <c r="D90" s="687" t="s">
        <v>14</v>
      </c>
      <c r="E90" s="687" t="s">
        <v>14</v>
      </c>
      <c r="F90" s="693">
        <v>2014</v>
      </c>
      <c r="G90" s="687" t="s">
        <v>14</v>
      </c>
      <c r="H90" s="405">
        <v>26577.94</v>
      </c>
      <c r="I90" s="451"/>
    </row>
    <row r="91" spans="2:9" ht="15.95" customHeight="1">
      <c r="B91" s="326">
        <v>8</v>
      </c>
      <c r="C91" s="453" t="s">
        <v>3752</v>
      </c>
      <c r="D91" s="687" t="s">
        <v>14</v>
      </c>
      <c r="E91" s="687" t="s">
        <v>14</v>
      </c>
      <c r="F91" s="693">
        <v>2014</v>
      </c>
      <c r="G91" s="687" t="s">
        <v>14</v>
      </c>
      <c r="H91" s="405">
        <v>26577.94</v>
      </c>
      <c r="I91" s="451"/>
    </row>
    <row r="92" spans="2:9" ht="15.95" customHeight="1">
      <c r="B92" s="326">
        <v>9</v>
      </c>
      <c r="C92" s="453" t="s">
        <v>3752</v>
      </c>
      <c r="D92" s="687" t="s">
        <v>14</v>
      </c>
      <c r="E92" s="687" t="s">
        <v>14</v>
      </c>
      <c r="F92" s="693">
        <v>2014</v>
      </c>
      <c r="G92" s="687" t="s">
        <v>14</v>
      </c>
      <c r="H92" s="405">
        <v>26577.94</v>
      </c>
      <c r="I92" s="451"/>
    </row>
    <row r="93" spans="2:9" ht="15.95" customHeight="1">
      <c r="B93" s="326">
        <v>10</v>
      </c>
      <c r="C93" s="453" t="s">
        <v>3753</v>
      </c>
      <c r="D93" s="687" t="s">
        <v>14</v>
      </c>
      <c r="E93" s="687" t="s">
        <v>14</v>
      </c>
      <c r="F93" s="693">
        <v>2010</v>
      </c>
      <c r="G93" s="687" t="s">
        <v>14</v>
      </c>
      <c r="H93" s="405">
        <v>6013.4</v>
      </c>
      <c r="I93" s="451"/>
    </row>
    <row r="94" spans="2:9" ht="15.95" customHeight="1">
      <c r="B94" s="326">
        <v>11</v>
      </c>
      <c r="C94" s="453" t="s">
        <v>3754</v>
      </c>
      <c r="D94" s="687" t="s">
        <v>14</v>
      </c>
      <c r="E94" s="687" t="s">
        <v>14</v>
      </c>
      <c r="F94" s="693">
        <v>2011</v>
      </c>
      <c r="G94" s="687" t="s">
        <v>14</v>
      </c>
      <c r="H94" s="405">
        <v>166665</v>
      </c>
      <c r="I94" s="451"/>
    </row>
    <row r="95" spans="2:9" ht="15.95" customHeight="1">
      <c r="B95" s="326">
        <v>12</v>
      </c>
      <c r="C95" s="453" t="s">
        <v>3756</v>
      </c>
      <c r="D95" s="687" t="s">
        <v>14</v>
      </c>
      <c r="E95" s="687" t="s">
        <v>14</v>
      </c>
      <c r="F95" s="693">
        <v>2011</v>
      </c>
      <c r="G95" s="687" t="s">
        <v>14</v>
      </c>
      <c r="H95" s="405">
        <v>4208.3999999999996</v>
      </c>
      <c r="I95" s="451"/>
    </row>
    <row r="96" spans="2:9" ht="15.95" customHeight="1">
      <c r="B96" s="326">
        <v>13</v>
      </c>
      <c r="C96" s="453" t="s">
        <v>3770</v>
      </c>
      <c r="D96" s="687"/>
      <c r="E96" s="687"/>
      <c r="F96" s="693"/>
      <c r="G96" s="687"/>
      <c r="H96" s="363">
        <v>79344.38</v>
      </c>
      <c r="I96" s="451"/>
    </row>
    <row r="97" spans="2:9" ht="15.95" customHeight="1">
      <c r="B97" s="326">
        <v>14</v>
      </c>
      <c r="C97" s="453" t="s">
        <v>3771</v>
      </c>
      <c r="D97" s="687"/>
      <c r="E97" s="687"/>
      <c r="F97" s="693"/>
      <c r="G97" s="362"/>
      <c r="H97" s="363">
        <v>61865.52</v>
      </c>
      <c r="I97" s="451"/>
    </row>
    <row r="98" spans="2:9" ht="15.95" customHeight="1">
      <c r="B98" s="454"/>
      <c r="C98" s="455"/>
      <c r="D98" s="456"/>
      <c r="E98" s="1424" t="s">
        <v>823</v>
      </c>
      <c r="F98" s="1409"/>
      <c r="G98" s="1410"/>
      <c r="H98" s="343">
        <f>SUM(H84:H97)</f>
        <v>694593.19000000006</v>
      </c>
      <c r="I98" s="328"/>
    </row>
    <row r="99" spans="2:9" ht="15.95" customHeight="1">
      <c r="B99" s="1423" t="s">
        <v>5187</v>
      </c>
      <c r="C99" s="1413"/>
      <c r="D99" s="1413"/>
      <c r="E99" s="1413"/>
      <c r="F99" s="1413"/>
      <c r="G99" s="1413"/>
      <c r="H99" s="1413"/>
      <c r="I99" s="1414"/>
    </row>
    <row r="100" spans="2:9" ht="15.95" customHeight="1">
      <c r="B100" s="326">
        <v>1</v>
      </c>
      <c r="C100" s="412" t="s">
        <v>2553</v>
      </c>
      <c r="D100" s="406" t="s">
        <v>14</v>
      </c>
      <c r="E100" s="406" t="s">
        <v>14</v>
      </c>
      <c r="F100" s="400">
        <v>2012</v>
      </c>
      <c r="G100" s="406" t="s">
        <v>14</v>
      </c>
      <c r="H100" s="401">
        <v>7600</v>
      </c>
      <c r="I100" s="401" t="s">
        <v>51</v>
      </c>
    </row>
    <row r="101" spans="2:9" ht="15.95" customHeight="1">
      <c r="B101" s="326">
        <v>2</v>
      </c>
      <c r="C101" s="412" t="s">
        <v>2560</v>
      </c>
      <c r="D101" s="406" t="s">
        <v>14</v>
      </c>
      <c r="E101" s="406" t="s">
        <v>14</v>
      </c>
      <c r="F101" s="406" t="s">
        <v>14</v>
      </c>
      <c r="G101" s="406" t="s">
        <v>14</v>
      </c>
      <c r="H101" s="401">
        <v>6549</v>
      </c>
      <c r="I101" s="401" t="s">
        <v>51</v>
      </c>
    </row>
    <row r="102" spans="2:9" ht="27" customHeight="1">
      <c r="B102" s="326">
        <v>3</v>
      </c>
      <c r="C102" s="412" t="s">
        <v>2607</v>
      </c>
      <c r="D102" s="340" t="s">
        <v>2564</v>
      </c>
      <c r="E102" s="406" t="s">
        <v>14</v>
      </c>
      <c r="F102" s="400">
        <v>2017</v>
      </c>
      <c r="G102" s="406" t="s">
        <v>14</v>
      </c>
      <c r="H102" s="401">
        <v>235514.25</v>
      </c>
      <c r="I102" s="401" t="s">
        <v>51</v>
      </c>
    </row>
    <row r="103" spans="2:9" ht="27" customHeight="1">
      <c r="B103" s="326">
        <v>4</v>
      </c>
      <c r="C103" s="412" t="s">
        <v>2608</v>
      </c>
      <c r="D103" s="340" t="s">
        <v>2565</v>
      </c>
      <c r="E103" s="406" t="s">
        <v>14</v>
      </c>
      <c r="F103" s="400">
        <v>2017</v>
      </c>
      <c r="G103" s="406" t="s">
        <v>14</v>
      </c>
      <c r="H103" s="401">
        <v>279358.56</v>
      </c>
      <c r="I103" s="401" t="s">
        <v>51</v>
      </c>
    </row>
    <row r="104" spans="2:9" ht="15.95" customHeight="1">
      <c r="B104" s="326">
        <v>5</v>
      </c>
      <c r="C104" s="412" t="s">
        <v>2580</v>
      </c>
      <c r="D104" s="406" t="s">
        <v>14</v>
      </c>
      <c r="E104" s="406" t="s">
        <v>14</v>
      </c>
      <c r="F104" s="400">
        <v>2017</v>
      </c>
      <c r="G104" s="406" t="s">
        <v>14</v>
      </c>
      <c r="H104" s="401">
        <v>25918.560000000001</v>
      </c>
      <c r="I104" s="401" t="s">
        <v>51</v>
      </c>
    </row>
    <row r="105" spans="2:9" ht="15.95" customHeight="1">
      <c r="B105" s="326">
        <v>6</v>
      </c>
      <c r="C105" s="412" t="s">
        <v>2581</v>
      </c>
      <c r="D105" s="406" t="s">
        <v>14</v>
      </c>
      <c r="E105" s="406" t="s">
        <v>14</v>
      </c>
      <c r="F105" s="400">
        <v>2017</v>
      </c>
      <c r="G105" s="406" t="s">
        <v>14</v>
      </c>
      <c r="H105" s="401">
        <v>7038.06</v>
      </c>
      <c r="I105" s="401" t="s">
        <v>51</v>
      </c>
    </row>
    <row r="106" spans="2:9" ht="15.95" customHeight="1">
      <c r="B106" s="326">
        <v>7</v>
      </c>
      <c r="C106" s="412" t="s">
        <v>2582</v>
      </c>
      <c r="D106" s="406" t="s">
        <v>14</v>
      </c>
      <c r="E106" s="406" t="s">
        <v>14</v>
      </c>
      <c r="F106" s="400">
        <v>2017</v>
      </c>
      <c r="G106" s="406" t="s">
        <v>14</v>
      </c>
      <c r="H106" s="401">
        <v>14999.85</v>
      </c>
      <c r="I106" s="401" t="s">
        <v>51</v>
      </c>
    </row>
    <row r="107" spans="2:9" ht="15.95" customHeight="1">
      <c r="B107" s="326">
        <v>8</v>
      </c>
      <c r="C107" s="412" t="s">
        <v>2590</v>
      </c>
      <c r="D107" s="406" t="s">
        <v>14</v>
      </c>
      <c r="E107" s="406" t="s">
        <v>14</v>
      </c>
      <c r="F107" s="400">
        <v>2017</v>
      </c>
      <c r="G107" s="406" t="s">
        <v>14</v>
      </c>
      <c r="H107" s="401">
        <v>16200.33</v>
      </c>
      <c r="I107" s="401" t="s">
        <v>51</v>
      </c>
    </row>
    <row r="108" spans="2:9" ht="15.95" customHeight="1">
      <c r="B108" s="326">
        <v>9</v>
      </c>
      <c r="C108" s="457" t="s">
        <v>2594</v>
      </c>
      <c r="D108" s="406" t="s">
        <v>14</v>
      </c>
      <c r="E108" s="406" t="s">
        <v>14</v>
      </c>
      <c r="F108" s="407">
        <v>2017</v>
      </c>
      <c r="G108" s="406" t="s">
        <v>14</v>
      </c>
      <c r="H108" s="401">
        <v>92225</v>
      </c>
      <c r="I108" s="401" t="s">
        <v>51</v>
      </c>
    </row>
    <row r="109" spans="2:9" ht="15.95" customHeight="1">
      <c r="B109" s="326">
        <v>10</v>
      </c>
      <c r="C109" s="457" t="s">
        <v>2596</v>
      </c>
      <c r="D109" s="406" t="s">
        <v>14</v>
      </c>
      <c r="E109" s="406" t="s">
        <v>14</v>
      </c>
      <c r="F109" s="407">
        <v>2017</v>
      </c>
      <c r="G109" s="406" t="s">
        <v>14</v>
      </c>
      <c r="H109" s="401">
        <v>12177</v>
      </c>
      <c r="I109" s="401" t="s">
        <v>51</v>
      </c>
    </row>
    <row r="110" spans="2:9" ht="15.95" customHeight="1">
      <c r="B110" s="326">
        <v>11</v>
      </c>
      <c r="C110" s="457" t="s">
        <v>2597</v>
      </c>
      <c r="D110" s="406" t="s">
        <v>14</v>
      </c>
      <c r="E110" s="406" t="s">
        <v>14</v>
      </c>
      <c r="F110" s="407">
        <v>2017</v>
      </c>
      <c r="G110" s="406" t="s">
        <v>14</v>
      </c>
      <c r="H110" s="401">
        <v>46740</v>
      </c>
      <c r="I110" s="401" t="s">
        <v>51</v>
      </c>
    </row>
    <row r="111" spans="2:9" ht="15.95" customHeight="1">
      <c r="B111" s="326">
        <v>12</v>
      </c>
      <c r="C111" s="457" t="s">
        <v>2600</v>
      </c>
      <c r="D111" s="406" t="s">
        <v>14</v>
      </c>
      <c r="E111" s="406" t="s">
        <v>14</v>
      </c>
      <c r="F111" s="407">
        <v>2017</v>
      </c>
      <c r="G111" s="406" t="s">
        <v>14</v>
      </c>
      <c r="H111" s="401">
        <v>24600</v>
      </c>
      <c r="I111" s="401" t="s">
        <v>51</v>
      </c>
    </row>
    <row r="112" spans="2:9" ht="15.95" customHeight="1">
      <c r="B112" s="326">
        <v>13</v>
      </c>
      <c r="C112" s="458" t="s">
        <v>2601</v>
      </c>
      <c r="D112" s="406" t="s">
        <v>14</v>
      </c>
      <c r="E112" s="406" t="s">
        <v>14</v>
      </c>
      <c r="F112" s="261">
        <v>2016</v>
      </c>
      <c r="G112" s="406" t="s">
        <v>14</v>
      </c>
      <c r="H112" s="468">
        <v>21525</v>
      </c>
      <c r="I112" s="401" t="s">
        <v>51</v>
      </c>
    </row>
    <row r="113" spans="2:9" ht="15.95" customHeight="1">
      <c r="B113" s="326">
        <v>14</v>
      </c>
      <c r="C113" s="457" t="s">
        <v>2603</v>
      </c>
      <c r="D113" s="406" t="s">
        <v>14</v>
      </c>
      <c r="E113" s="406" t="s">
        <v>14</v>
      </c>
      <c r="F113" s="407">
        <v>2016</v>
      </c>
      <c r="G113" s="406" t="s">
        <v>14</v>
      </c>
      <c r="H113" s="401">
        <v>7422.16</v>
      </c>
      <c r="I113" s="401" t="s">
        <v>51</v>
      </c>
    </row>
    <row r="114" spans="2:9" ht="15.95" customHeight="1">
      <c r="B114" s="326">
        <v>15</v>
      </c>
      <c r="C114" s="457" t="s">
        <v>2604</v>
      </c>
      <c r="D114" s="406" t="s">
        <v>14</v>
      </c>
      <c r="E114" s="406" t="s">
        <v>14</v>
      </c>
      <c r="F114" s="407">
        <v>2016</v>
      </c>
      <c r="G114" s="406" t="s">
        <v>14</v>
      </c>
      <c r="H114" s="401">
        <v>6150</v>
      </c>
      <c r="I114" s="401" t="s">
        <v>51</v>
      </c>
    </row>
    <row r="115" spans="2:9" ht="15.95" customHeight="1">
      <c r="B115" s="326">
        <v>16</v>
      </c>
      <c r="C115" s="457" t="s">
        <v>2605</v>
      </c>
      <c r="D115" s="406" t="s">
        <v>14</v>
      </c>
      <c r="E115" s="406" t="s">
        <v>14</v>
      </c>
      <c r="F115" s="407">
        <v>2016</v>
      </c>
      <c r="G115" s="406" t="s">
        <v>14</v>
      </c>
      <c r="H115" s="401">
        <v>4299</v>
      </c>
      <c r="I115" s="401" t="s">
        <v>51</v>
      </c>
    </row>
    <row r="116" spans="2:9" ht="15.95" customHeight="1">
      <c r="B116" s="326">
        <v>17</v>
      </c>
      <c r="C116" s="457" t="s">
        <v>3355</v>
      </c>
      <c r="D116" s="406" t="s">
        <v>14</v>
      </c>
      <c r="E116" s="406" t="s">
        <v>14</v>
      </c>
      <c r="F116" s="407">
        <v>2018</v>
      </c>
      <c r="G116" s="406" t="s">
        <v>14</v>
      </c>
      <c r="H116" s="401">
        <v>7500</v>
      </c>
      <c r="I116" s="401" t="s">
        <v>51</v>
      </c>
    </row>
    <row r="117" spans="2:9" ht="15.95" customHeight="1">
      <c r="B117" s="326">
        <v>18</v>
      </c>
      <c r="C117" s="457" t="s">
        <v>3370</v>
      </c>
      <c r="D117" s="406" t="s">
        <v>14</v>
      </c>
      <c r="E117" s="406" t="s">
        <v>14</v>
      </c>
      <c r="F117" s="407">
        <v>2019</v>
      </c>
      <c r="G117" s="406" t="s">
        <v>14</v>
      </c>
      <c r="H117" s="401">
        <v>13899</v>
      </c>
      <c r="I117" s="401" t="s">
        <v>51</v>
      </c>
    </row>
    <row r="118" spans="2:9" ht="15.95" customHeight="1">
      <c r="B118" s="454"/>
      <c r="C118" s="455"/>
      <c r="D118" s="456"/>
      <c r="E118" s="1424" t="s">
        <v>823</v>
      </c>
      <c r="F118" s="1409"/>
      <c r="G118" s="1410"/>
      <c r="H118" s="343">
        <f>SUM(H100:H117)</f>
        <v>829715.77000000014</v>
      </c>
      <c r="I118" s="328"/>
    </row>
    <row r="119" spans="2:9" ht="15.95" customHeight="1">
      <c r="B119" s="1423" t="s">
        <v>82</v>
      </c>
      <c r="C119" s="1413"/>
      <c r="D119" s="1413"/>
      <c r="E119" s="1413"/>
      <c r="F119" s="1413"/>
      <c r="G119" s="1413"/>
      <c r="H119" s="1413"/>
      <c r="I119" s="1414"/>
    </row>
    <row r="120" spans="2:9" ht="15.95" customHeight="1">
      <c r="B120" s="326">
        <v>1</v>
      </c>
      <c r="C120" s="409" t="s">
        <v>2732</v>
      </c>
      <c r="D120" s="406" t="s">
        <v>14</v>
      </c>
      <c r="E120" s="406" t="s">
        <v>14</v>
      </c>
      <c r="F120" s="400">
        <v>2018</v>
      </c>
      <c r="G120" s="406" t="s">
        <v>14</v>
      </c>
      <c r="H120" s="401"/>
      <c r="I120" s="401" t="s">
        <v>51</v>
      </c>
    </row>
    <row r="121" spans="2:9" ht="15.95" customHeight="1">
      <c r="B121" s="454"/>
      <c r="C121" s="455"/>
      <c r="D121" s="456"/>
      <c r="E121" s="1424" t="s">
        <v>823</v>
      </c>
      <c r="F121" s="1409"/>
      <c r="G121" s="1410"/>
      <c r="H121" s="343"/>
      <c r="I121" s="328"/>
    </row>
    <row r="122" spans="2:9" ht="15.95" customHeight="1">
      <c r="B122" s="1423" t="s">
        <v>784</v>
      </c>
      <c r="C122" s="1413"/>
      <c r="D122" s="1413"/>
      <c r="E122" s="1413"/>
      <c r="F122" s="1413"/>
      <c r="G122" s="1413"/>
      <c r="H122" s="1413"/>
      <c r="I122" s="1414"/>
    </row>
    <row r="123" spans="2:9" ht="15.95" customHeight="1">
      <c r="B123" s="326">
        <v>1</v>
      </c>
      <c r="C123" s="412" t="s">
        <v>2776</v>
      </c>
      <c r="D123" s="340" t="s">
        <v>2773</v>
      </c>
      <c r="E123" s="340" t="s">
        <v>2774</v>
      </c>
      <c r="F123" s="400">
        <v>2009</v>
      </c>
      <c r="G123" s="460" t="s">
        <v>2775</v>
      </c>
      <c r="H123" s="401">
        <v>23247</v>
      </c>
      <c r="I123" s="401" t="s">
        <v>51</v>
      </c>
    </row>
    <row r="124" spans="2:9" ht="15.95" customHeight="1">
      <c r="B124" s="326">
        <v>2</v>
      </c>
      <c r="C124" s="412" t="s">
        <v>3430</v>
      </c>
      <c r="D124" s="406" t="s">
        <v>14</v>
      </c>
      <c r="E124" s="406" t="s">
        <v>14</v>
      </c>
      <c r="F124" s="400">
        <v>2018</v>
      </c>
      <c r="G124" s="460" t="s">
        <v>14</v>
      </c>
      <c r="H124" s="401">
        <v>7800</v>
      </c>
      <c r="I124" s="401" t="s">
        <v>51</v>
      </c>
    </row>
    <row r="125" spans="2:9" ht="15.95" customHeight="1">
      <c r="B125" s="454"/>
      <c r="C125" s="455"/>
      <c r="D125" s="456"/>
      <c r="E125" s="1424" t="s">
        <v>823</v>
      </c>
      <c r="F125" s="1409"/>
      <c r="G125" s="1410"/>
      <c r="H125" s="343">
        <f>SUM(H123:H124)</f>
        <v>31047</v>
      </c>
      <c r="I125" s="328"/>
    </row>
    <row r="126" spans="2:9" ht="15.95" customHeight="1">
      <c r="B126" s="1423" t="s">
        <v>99</v>
      </c>
      <c r="C126" s="1413"/>
      <c r="D126" s="1413"/>
      <c r="E126" s="1413"/>
      <c r="F126" s="1413"/>
      <c r="G126" s="1413"/>
      <c r="H126" s="1413"/>
      <c r="I126" s="1414"/>
    </row>
    <row r="127" spans="2:9" ht="15.95" customHeight="1">
      <c r="B127" s="326">
        <v>1</v>
      </c>
      <c r="C127" s="667" t="s">
        <v>3132</v>
      </c>
      <c r="D127" s="670"/>
      <c r="E127" s="670"/>
      <c r="F127" s="932">
        <v>38890</v>
      </c>
      <c r="G127" s="933"/>
      <c r="H127" s="934">
        <v>2427.6999999999998</v>
      </c>
      <c r="I127" s="670"/>
    </row>
    <row r="128" spans="2:9" ht="15.95" customHeight="1">
      <c r="B128" s="326">
        <v>2</v>
      </c>
      <c r="C128" s="667" t="s">
        <v>3133</v>
      </c>
      <c r="D128" s="670"/>
      <c r="E128" s="670"/>
      <c r="F128" s="932">
        <v>39614</v>
      </c>
      <c r="G128" s="933"/>
      <c r="H128" s="934">
        <v>2021.85</v>
      </c>
      <c r="I128" s="670"/>
    </row>
    <row r="129" spans="2:9" ht="15.95" customHeight="1">
      <c r="B129" s="326">
        <v>3</v>
      </c>
      <c r="C129" s="667" t="s">
        <v>3132</v>
      </c>
      <c r="D129" s="670"/>
      <c r="E129" s="670"/>
      <c r="F129" s="932">
        <v>39980</v>
      </c>
      <c r="G129" s="933"/>
      <c r="H129" s="934">
        <v>3175</v>
      </c>
      <c r="I129" s="670"/>
    </row>
    <row r="130" spans="2:9" ht="15.95" customHeight="1">
      <c r="B130" s="326">
        <v>4</v>
      </c>
      <c r="C130" s="667" t="s">
        <v>3094</v>
      </c>
      <c r="D130" s="670"/>
      <c r="E130" s="670"/>
      <c r="F130" s="932">
        <v>42003</v>
      </c>
      <c r="G130" s="933"/>
      <c r="H130" s="934">
        <v>3356.91</v>
      </c>
      <c r="I130" s="670"/>
    </row>
    <row r="131" spans="2:9" ht="15.95" customHeight="1">
      <c r="B131" s="326">
        <v>5</v>
      </c>
      <c r="C131" s="667" t="s">
        <v>3864</v>
      </c>
      <c r="D131" s="670"/>
      <c r="E131" s="670"/>
      <c r="F131" s="932">
        <v>43816</v>
      </c>
      <c r="G131" s="933"/>
      <c r="H131" s="934">
        <v>7639.02</v>
      </c>
      <c r="I131" s="670"/>
    </row>
    <row r="132" spans="2:9" ht="15.95" customHeight="1">
      <c r="B132" s="326">
        <v>6</v>
      </c>
      <c r="C132" s="667" t="s">
        <v>3139</v>
      </c>
      <c r="D132" s="670"/>
      <c r="E132" s="670"/>
      <c r="F132" s="932">
        <v>35308</v>
      </c>
      <c r="G132" s="933"/>
      <c r="H132" s="934">
        <v>9614.5300000000007</v>
      </c>
      <c r="I132" s="670"/>
    </row>
    <row r="133" spans="2:9" ht="15.95" customHeight="1">
      <c r="B133" s="1075">
        <v>7</v>
      </c>
      <c r="C133" s="667" t="s">
        <v>3140</v>
      </c>
      <c r="D133" s="670"/>
      <c r="E133" s="670"/>
      <c r="F133" s="932">
        <v>35308</v>
      </c>
      <c r="G133" s="933"/>
      <c r="H133" s="934">
        <v>54796.88</v>
      </c>
      <c r="I133" s="670"/>
    </row>
    <row r="134" spans="2:9" ht="15.95" customHeight="1">
      <c r="B134" s="1075">
        <v>8</v>
      </c>
      <c r="C134" s="667" t="s">
        <v>3141</v>
      </c>
      <c r="D134" s="670"/>
      <c r="E134" s="670"/>
      <c r="F134" s="932">
        <v>35308</v>
      </c>
      <c r="G134" s="933"/>
      <c r="H134" s="934">
        <v>349422.93</v>
      </c>
      <c r="I134" s="670"/>
    </row>
    <row r="135" spans="2:9" ht="15.95" customHeight="1">
      <c r="B135" s="1075">
        <v>9</v>
      </c>
      <c r="C135" s="667" t="s">
        <v>3142</v>
      </c>
      <c r="D135" s="670"/>
      <c r="E135" s="670"/>
      <c r="F135" s="932">
        <v>38202</v>
      </c>
      <c r="G135" s="933"/>
      <c r="H135" s="934">
        <v>35662.9</v>
      </c>
      <c r="I135" s="670"/>
    </row>
    <row r="136" spans="2:9" ht="15.95" customHeight="1">
      <c r="B136" s="1075">
        <v>10</v>
      </c>
      <c r="C136" s="667" t="s">
        <v>3144</v>
      </c>
      <c r="D136" s="670"/>
      <c r="E136" s="670"/>
      <c r="F136" s="932">
        <v>42723</v>
      </c>
      <c r="G136" s="933"/>
      <c r="H136" s="934">
        <v>34993.5</v>
      </c>
      <c r="I136" s="670"/>
    </row>
    <row r="137" spans="2:9" ht="15.95" customHeight="1">
      <c r="B137" s="1075">
        <v>11</v>
      </c>
      <c r="C137" s="667" t="s">
        <v>3145</v>
      </c>
      <c r="D137" s="670"/>
      <c r="E137" s="670"/>
      <c r="F137" s="932">
        <v>42359</v>
      </c>
      <c r="G137" s="933"/>
      <c r="H137" s="934">
        <v>13721.6</v>
      </c>
      <c r="I137" s="670"/>
    </row>
    <row r="138" spans="2:9" ht="15.95" customHeight="1">
      <c r="B138" s="1075">
        <v>12</v>
      </c>
      <c r="C138" s="1090" t="s">
        <v>3917</v>
      </c>
      <c r="D138" s="670"/>
      <c r="E138" s="670"/>
      <c r="F138" s="932">
        <v>43705</v>
      </c>
      <c r="G138" s="933"/>
      <c r="H138" s="934">
        <v>24049</v>
      </c>
      <c r="I138" s="670"/>
    </row>
    <row r="139" spans="2:9" ht="15.95" customHeight="1">
      <c r="B139" s="1075">
        <v>13</v>
      </c>
      <c r="C139" s="1090" t="s">
        <v>3153</v>
      </c>
      <c r="D139" s="670"/>
      <c r="E139" s="670"/>
      <c r="F139" s="932">
        <v>39813</v>
      </c>
      <c r="G139" s="933"/>
      <c r="H139" s="934">
        <v>8631.15</v>
      </c>
      <c r="I139" s="670"/>
    </row>
    <row r="140" spans="2:9" ht="15.95" customHeight="1">
      <c r="B140" s="1075">
        <v>14</v>
      </c>
      <c r="C140" s="1090" t="s">
        <v>3155</v>
      </c>
      <c r="D140" s="670"/>
      <c r="E140" s="670"/>
      <c r="F140" s="932">
        <v>38202</v>
      </c>
      <c r="G140" s="933"/>
      <c r="H140" s="934">
        <v>77182.95</v>
      </c>
      <c r="I140" s="670"/>
    </row>
    <row r="141" spans="2:9" ht="15.95" customHeight="1">
      <c r="B141" s="1075">
        <v>15</v>
      </c>
      <c r="C141" s="1090" t="s">
        <v>3161</v>
      </c>
      <c r="D141" s="670"/>
      <c r="E141" s="670"/>
      <c r="F141" s="932">
        <v>41274</v>
      </c>
      <c r="G141" s="933"/>
      <c r="H141" s="934">
        <v>30971.82</v>
      </c>
      <c r="I141" s="670"/>
    </row>
    <row r="142" spans="2:9" ht="15.95" customHeight="1">
      <c r="B142" s="1075">
        <v>16</v>
      </c>
      <c r="C142" s="1090" t="s">
        <v>3181</v>
      </c>
      <c r="D142" s="670"/>
      <c r="E142" s="670"/>
      <c r="F142" s="932">
        <v>41263</v>
      </c>
      <c r="G142" s="933"/>
      <c r="H142" s="934">
        <v>63000</v>
      </c>
      <c r="I142" s="670"/>
    </row>
    <row r="143" spans="2:9" ht="15.95" customHeight="1">
      <c r="B143" s="1075">
        <v>17</v>
      </c>
      <c r="C143" s="1090" t="s">
        <v>3182</v>
      </c>
      <c r="D143" s="670"/>
      <c r="E143" s="670"/>
      <c r="F143" s="932">
        <v>42009</v>
      </c>
      <c r="G143" s="933"/>
      <c r="H143" s="934">
        <v>16189.66</v>
      </c>
      <c r="I143" s="670"/>
    </row>
    <row r="144" spans="2:9" ht="15.95" customHeight="1">
      <c r="B144" s="1075">
        <v>18</v>
      </c>
      <c r="C144" s="1090" t="s">
        <v>3187</v>
      </c>
      <c r="D144" s="670"/>
      <c r="E144" s="670"/>
      <c r="F144" s="932">
        <v>40512</v>
      </c>
      <c r="G144" s="933"/>
      <c r="H144" s="934">
        <v>24378.04</v>
      </c>
      <c r="I144" s="670"/>
    </row>
    <row r="145" spans="1:16384" ht="15.95" customHeight="1">
      <c r="B145" s="1075">
        <v>19</v>
      </c>
      <c r="C145" s="667" t="s">
        <v>3188</v>
      </c>
      <c r="D145" s="670"/>
      <c r="E145" s="670"/>
      <c r="F145" s="932">
        <v>38202</v>
      </c>
      <c r="G145" s="933"/>
      <c r="H145" s="934">
        <v>13580.65</v>
      </c>
      <c r="I145" s="670"/>
    </row>
    <row r="146" spans="1:16384" ht="15.95" customHeight="1">
      <c r="B146" s="1418"/>
      <c r="C146" s="1407"/>
      <c r="D146" s="461"/>
      <c r="E146" s="1419" t="s">
        <v>823</v>
      </c>
      <c r="F146" s="1419"/>
      <c r="G146" s="1419"/>
      <c r="H146" s="327">
        <f>SUM(H127:H145)</f>
        <v>774816.09000000008</v>
      </c>
      <c r="I146" s="328"/>
    </row>
    <row r="147" spans="1:16384" ht="15.95" customHeight="1">
      <c r="B147" s="1370" t="s">
        <v>3014</v>
      </c>
      <c r="C147" s="1370"/>
      <c r="D147" s="1370"/>
      <c r="E147" s="1370"/>
      <c r="F147" s="1370"/>
      <c r="G147" s="1370"/>
      <c r="H147" s="1370"/>
      <c r="I147" s="1370"/>
    </row>
    <row r="148" spans="1:16384" ht="15.95" customHeight="1">
      <c r="B148" s="326">
        <v>1</v>
      </c>
      <c r="C148" s="462" t="s">
        <v>3568</v>
      </c>
      <c r="D148" s="463">
        <v>289100</v>
      </c>
      <c r="E148" s="463" t="s">
        <v>3569</v>
      </c>
      <c r="F148" s="464">
        <v>2001</v>
      </c>
      <c r="G148" s="465" t="s">
        <v>3570</v>
      </c>
      <c r="H148" s="466">
        <v>28000</v>
      </c>
      <c r="I148" s="463" t="s">
        <v>3571</v>
      </c>
    </row>
    <row r="149" spans="1:16384" ht="42.95" customHeight="1">
      <c r="B149" s="326">
        <v>2</v>
      </c>
      <c r="C149" s="462" t="s">
        <v>3572</v>
      </c>
      <c r="D149" s="463">
        <v>8271192</v>
      </c>
      <c r="E149" s="463" t="s">
        <v>3573</v>
      </c>
      <c r="F149" s="464">
        <v>201</v>
      </c>
      <c r="G149" s="465" t="s">
        <v>3574</v>
      </c>
      <c r="H149" s="466">
        <v>8000</v>
      </c>
      <c r="I149" s="463" t="s">
        <v>3571</v>
      </c>
    </row>
    <row r="150" spans="1:16384" ht="15.95" customHeight="1">
      <c r="B150" s="1418"/>
      <c r="C150" s="1407"/>
      <c r="D150" s="461"/>
      <c r="E150" s="1419" t="s">
        <v>823</v>
      </c>
      <c r="F150" s="1419"/>
      <c r="G150" s="1419"/>
      <c r="H150" s="327">
        <f>SUM(H148:H149)</f>
        <v>36000</v>
      </c>
      <c r="I150" s="328"/>
    </row>
    <row r="151" spans="1:16384" ht="15.95" customHeight="1">
      <c r="A151" s="467"/>
      <c r="B151" s="467"/>
      <c r="C151" s="467"/>
      <c r="D151" s="467"/>
      <c r="E151" s="467"/>
      <c r="F151" s="467"/>
      <c r="G151" s="467"/>
      <c r="H151" s="467"/>
      <c r="I151" s="467"/>
      <c r="J151" s="467"/>
      <c r="K151" s="467"/>
      <c r="L151" s="467"/>
      <c r="M151" s="467"/>
      <c r="N151" s="467"/>
      <c r="O151" s="467"/>
      <c r="P151" s="467"/>
      <c r="Q151" s="467"/>
      <c r="R151" s="467"/>
      <c r="S151" s="467"/>
      <c r="T151" s="467"/>
      <c r="U151" s="467"/>
      <c r="V151" s="467"/>
      <c r="W151" s="467"/>
      <c r="X151" s="467"/>
      <c r="Y151" s="467"/>
      <c r="Z151" s="467"/>
      <c r="AA151" s="467"/>
      <c r="AB151" s="467"/>
      <c r="AC151" s="467"/>
      <c r="AD151" s="467"/>
      <c r="AE151" s="467"/>
      <c r="AF151" s="467"/>
      <c r="AG151" s="467"/>
      <c r="AH151" s="467"/>
      <c r="AI151" s="467"/>
      <c r="AJ151" s="467"/>
      <c r="AK151" s="467"/>
      <c r="AL151" s="467"/>
      <c r="AM151" s="467"/>
      <c r="AN151" s="467"/>
      <c r="AO151" s="467"/>
      <c r="AP151" s="467"/>
      <c r="AQ151" s="467"/>
      <c r="AR151" s="467"/>
      <c r="AS151" s="467"/>
      <c r="AT151" s="467"/>
      <c r="AU151" s="467"/>
      <c r="AV151" s="467"/>
      <c r="AW151" s="467"/>
      <c r="AX151" s="467"/>
      <c r="AY151" s="467"/>
      <c r="AZ151" s="467"/>
      <c r="BA151" s="467"/>
      <c r="BB151" s="467"/>
      <c r="BC151" s="467"/>
      <c r="BD151" s="467"/>
      <c r="BE151" s="467"/>
      <c r="BF151" s="467"/>
      <c r="BG151" s="467"/>
      <c r="BH151" s="467"/>
      <c r="BI151" s="467"/>
      <c r="BJ151" s="467"/>
      <c r="BK151" s="467"/>
      <c r="BL151" s="467"/>
      <c r="BM151" s="467"/>
      <c r="BN151" s="467"/>
      <c r="BO151" s="467"/>
      <c r="BP151" s="467"/>
      <c r="BQ151" s="467"/>
      <c r="BR151" s="467"/>
      <c r="BS151" s="467"/>
      <c r="BT151" s="467"/>
      <c r="BU151" s="467"/>
      <c r="BV151" s="467"/>
      <c r="BW151" s="467"/>
      <c r="BX151" s="467"/>
      <c r="BY151" s="467"/>
      <c r="BZ151" s="467"/>
      <c r="CA151" s="467"/>
      <c r="CB151" s="467"/>
      <c r="CC151" s="467"/>
      <c r="CD151" s="467"/>
      <c r="CE151" s="467"/>
      <c r="CF151" s="467"/>
      <c r="CG151" s="467"/>
      <c r="CH151" s="467"/>
      <c r="CI151" s="467"/>
      <c r="CJ151" s="467"/>
      <c r="CK151" s="467"/>
      <c r="CL151" s="467"/>
      <c r="CM151" s="467"/>
      <c r="CN151" s="467"/>
      <c r="CO151" s="467"/>
      <c r="CP151" s="467"/>
      <c r="CQ151" s="467"/>
      <c r="CR151" s="467"/>
      <c r="CS151" s="467"/>
      <c r="CT151" s="467"/>
      <c r="CU151" s="467"/>
      <c r="CV151" s="467"/>
      <c r="CW151" s="467"/>
      <c r="CX151" s="467"/>
      <c r="CY151" s="467"/>
      <c r="CZ151" s="467"/>
      <c r="DA151" s="467"/>
      <c r="DB151" s="467"/>
      <c r="DC151" s="467"/>
      <c r="DD151" s="467"/>
      <c r="DE151" s="467"/>
      <c r="DF151" s="467"/>
      <c r="DG151" s="467"/>
      <c r="DH151" s="467"/>
      <c r="DI151" s="467"/>
      <c r="DJ151" s="467"/>
      <c r="DK151" s="467"/>
      <c r="DL151" s="467"/>
      <c r="DM151" s="467"/>
      <c r="DN151" s="467"/>
      <c r="DO151" s="467"/>
      <c r="DP151" s="467"/>
      <c r="DQ151" s="467"/>
      <c r="DR151" s="467"/>
      <c r="DS151" s="467"/>
      <c r="DT151" s="467"/>
      <c r="DU151" s="467"/>
      <c r="DV151" s="467"/>
      <c r="DW151" s="467"/>
      <c r="DX151" s="467"/>
      <c r="DY151" s="467"/>
      <c r="DZ151" s="467"/>
      <c r="EA151" s="467"/>
      <c r="EB151" s="467"/>
      <c r="EC151" s="467"/>
      <c r="ED151" s="467"/>
      <c r="EE151" s="467"/>
      <c r="EF151" s="467"/>
      <c r="EG151" s="467"/>
      <c r="EH151" s="467"/>
      <c r="EI151" s="467"/>
      <c r="EJ151" s="467"/>
      <c r="EK151" s="467"/>
      <c r="EL151" s="467"/>
      <c r="EM151" s="467"/>
      <c r="EN151" s="467"/>
      <c r="EO151" s="467"/>
      <c r="EP151" s="467"/>
      <c r="EQ151" s="467"/>
      <c r="ER151" s="467"/>
      <c r="ES151" s="467"/>
      <c r="ET151" s="467"/>
      <c r="EU151" s="467"/>
      <c r="EV151" s="467"/>
      <c r="EW151" s="467"/>
      <c r="EX151" s="467"/>
      <c r="EY151" s="467"/>
      <c r="EZ151" s="467"/>
      <c r="FA151" s="467"/>
      <c r="FB151" s="467"/>
      <c r="FC151" s="467"/>
      <c r="FD151" s="467"/>
      <c r="FE151" s="467"/>
      <c r="FF151" s="467"/>
      <c r="FG151" s="467"/>
      <c r="FH151" s="467"/>
      <c r="FI151" s="467"/>
      <c r="FJ151" s="467"/>
      <c r="FK151" s="467"/>
      <c r="FL151" s="467"/>
      <c r="FM151" s="467"/>
      <c r="FN151" s="467"/>
      <c r="FO151" s="467"/>
      <c r="FP151" s="467"/>
      <c r="FQ151" s="467"/>
      <c r="FR151" s="467"/>
      <c r="FS151" s="467"/>
      <c r="FT151" s="467"/>
      <c r="FU151" s="467"/>
      <c r="FV151" s="467"/>
      <c r="FW151" s="467"/>
      <c r="FX151" s="467"/>
      <c r="FY151" s="467"/>
      <c r="FZ151" s="467"/>
      <c r="GA151" s="467"/>
      <c r="GB151" s="467"/>
      <c r="GC151" s="467"/>
      <c r="GD151" s="467"/>
      <c r="GE151" s="467"/>
      <c r="GF151" s="467"/>
      <c r="GG151" s="467"/>
      <c r="GH151" s="467"/>
      <c r="GI151" s="467"/>
      <c r="GJ151" s="467"/>
      <c r="GK151" s="467"/>
      <c r="GL151" s="467"/>
      <c r="GM151" s="467"/>
      <c r="GN151" s="467"/>
      <c r="GO151" s="467"/>
      <c r="GP151" s="467"/>
      <c r="GQ151" s="467"/>
      <c r="GR151" s="467"/>
      <c r="GS151" s="467"/>
      <c r="GT151" s="467"/>
      <c r="GU151" s="467"/>
      <c r="GV151" s="467"/>
      <c r="GW151" s="467"/>
      <c r="GX151" s="467"/>
      <c r="GY151" s="467"/>
      <c r="GZ151" s="467"/>
      <c r="HA151" s="467"/>
      <c r="HB151" s="467"/>
      <c r="HC151" s="467"/>
      <c r="HD151" s="467"/>
      <c r="HE151" s="467"/>
      <c r="HF151" s="467"/>
      <c r="HG151" s="467"/>
      <c r="HH151" s="467"/>
      <c r="HI151" s="467"/>
      <c r="HJ151" s="467"/>
      <c r="HK151" s="467"/>
      <c r="HL151" s="467"/>
      <c r="HM151" s="467"/>
      <c r="HN151" s="467"/>
      <c r="HO151" s="467"/>
      <c r="HP151" s="467"/>
      <c r="HQ151" s="467"/>
      <c r="HR151" s="467"/>
      <c r="HS151" s="467"/>
      <c r="HT151" s="467"/>
      <c r="HU151" s="467"/>
      <c r="HV151" s="467"/>
      <c r="HW151" s="467"/>
      <c r="HX151" s="467"/>
      <c r="HY151" s="467"/>
      <c r="HZ151" s="467"/>
      <c r="IA151" s="467"/>
      <c r="IB151" s="467"/>
      <c r="IC151" s="467"/>
      <c r="ID151" s="467"/>
      <c r="IE151" s="467"/>
      <c r="IF151" s="467"/>
      <c r="IG151" s="467"/>
      <c r="IH151" s="467"/>
      <c r="II151" s="467"/>
      <c r="IJ151" s="467"/>
      <c r="IK151" s="467"/>
      <c r="IL151" s="467"/>
      <c r="IM151" s="467"/>
      <c r="IN151" s="467"/>
      <c r="IO151" s="467"/>
      <c r="IP151" s="467"/>
      <c r="IQ151" s="467"/>
      <c r="IR151" s="467"/>
      <c r="IS151" s="467"/>
      <c r="IT151" s="467"/>
      <c r="IU151" s="467"/>
      <c r="IV151" s="467"/>
      <c r="IW151" s="467"/>
      <c r="IX151" s="467"/>
      <c r="IY151" s="467"/>
      <c r="IZ151" s="467"/>
      <c r="JA151" s="467"/>
      <c r="JB151" s="467"/>
      <c r="JC151" s="467"/>
      <c r="JD151" s="467"/>
      <c r="JE151" s="467"/>
      <c r="JF151" s="467"/>
      <c r="JG151" s="467"/>
      <c r="JH151" s="467"/>
      <c r="JI151" s="467"/>
      <c r="JJ151" s="467"/>
      <c r="JK151" s="467"/>
      <c r="JL151" s="467"/>
      <c r="JM151" s="467"/>
      <c r="JN151" s="467"/>
      <c r="JO151" s="467"/>
      <c r="JP151" s="467"/>
      <c r="JQ151" s="467"/>
      <c r="JR151" s="467"/>
      <c r="JS151" s="467"/>
      <c r="JT151" s="467"/>
      <c r="JU151" s="467"/>
      <c r="JV151" s="467"/>
      <c r="JW151" s="467"/>
      <c r="JX151" s="467"/>
      <c r="JY151" s="467"/>
      <c r="JZ151" s="467"/>
      <c r="KA151" s="467"/>
      <c r="KB151" s="467"/>
      <c r="KC151" s="467"/>
      <c r="KD151" s="467"/>
      <c r="KE151" s="467"/>
      <c r="KF151" s="467"/>
      <c r="KG151" s="467"/>
      <c r="KH151" s="467"/>
      <c r="KI151" s="467"/>
      <c r="KJ151" s="467"/>
      <c r="KK151" s="467"/>
      <c r="KL151" s="467"/>
      <c r="KM151" s="467"/>
      <c r="KN151" s="467"/>
      <c r="KO151" s="467"/>
      <c r="KP151" s="467"/>
      <c r="KQ151" s="467"/>
      <c r="KR151" s="467"/>
      <c r="KS151" s="467"/>
      <c r="KT151" s="467"/>
      <c r="KU151" s="467"/>
      <c r="KV151" s="467"/>
      <c r="KW151" s="467"/>
      <c r="KX151" s="467"/>
      <c r="KY151" s="467"/>
      <c r="KZ151" s="467"/>
      <c r="LA151" s="467"/>
      <c r="LB151" s="467"/>
      <c r="LC151" s="467"/>
      <c r="LD151" s="467"/>
      <c r="LE151" s="467"/>
      <c r="LF151" s="467"/>
      <c r="LG151" s="467"/>
      <c r="LH151" s="467"/>
      <c r="LI151" s="467"/>
      <c r="LJ151" s="467"/>
      <c r="LK151" s="467"/>
      <c r="LL151" s="467"/>
      <c r="LM151" s="467"/>
      <c r="LN151" s="467"/>
      <c r="LO151" s="467"/>
      <c r="LP151" s="467"/>
      <c r="LQ151" s="467"/>
      <c r="LR151" s="467"/>
      <c r="LS151" s="467"/>
      <c r="LT151" s="467"/>
      <c r="LU151" s="467"/>
      <c r="LV151" s="467"/>
      <c r="LW151" s="467"/>
      <c r="LX151" s="467"/>
      <c r="LY151" s="467"/>
      <c r="LZ151" s="467"/>
      <c r="MA151" s="467"/>
      <c r="MB151" s="467"/>
      <c r="MC151" s="467"/>
      <c r="MD151" s="467"/>
      <c r="ME151" s="467"/>
      <c r="MF151" s="467"/>
      <c r="MG151" s="467"/>
      <c r="MH151" s="467"/>
      <c r="MI151" s="467"/>
      <c r="MJ151" s="467"/>
      <c r="MK151" s="467"/>
      <c r="ML151" s="467"/>
      <c r="MM151" s="467"/>
      <c r="MN151" s="467"/>
      <c r="MO151" s="467"/>
      <c r="MP151" s="467"/>
      <c r="MQ151" s="467"/>
      <c r="MR151" s="467"/>
      <c r="MS151" s="467"/>
      <c r="MT151" s="467"/>
      <c r="MU151" s="467"/>
      <c r="MV151" s="467"/>
      <c r="MW151" s="467"/>
      <c r="MX151" s="467"/>
      <c r="MY151" s="467"/>
      <c r="MZ151" s="467"/>
      <c r="NA151" s="467"/>
      <c r="NB151" s="467"/>
      <c r="NC151" s="467"/>
      <c r="ND151" s="467"/>
      <c r="NE151" s="467"/>
      <c r="NF151" s="467"/>
      <c r="NG151" s="467"/>
      <c r="NH151" s="467"/>
      <c r="NI151" s="467"/>
      <c r="NJ151" s="467"/>
      <c r="NK151" s="467"/>
      <c r="NL151" s="467"/>
      <c r="NM151" s="467"/>
      <c r="NN151" s="467"/>
      <c r="NO151" s="467"/>
      <c r="NP151" s="467"/>
      <c r="NQ151" s="467"/>
      <c r="NR151" s="467"/>
      <c r="NS151" s="467"/>
      <c r="NT151" s="467"/>
      <c r="NU151" s="467"/>
      <c r="NV151" s="467"/>
      <c r="NW151" s="467"/>
      <c r="NX151" s="467"/>
      <c r="NY151" s="467"/>
      <c r="NZ151" s="467"/>
      <c r="OA151" s="467"/>
      <c r="OB151" s="467"/>
      <c r="OC151" s="467"/>
      <c r="OD151" s="467"/>
      <c r="OE151" s="467"/>
      <c r="OF151" s="467"/>
      <c r="OG151" s="467"/>
      <c r="OH151" s="467"/>
      <c r="OI151" s="467"/>
      <c r="OJ151" s="467"/>
      <c r="OK151" s="467"/>
      <c r="OL151" s="467"/>
      <c r="OM151" s="467"/>
      <c r="ON151" s="467"/>
      <c r="OO151" s="467"/>
      <c r="OP151" s="467"/>
      <c r="OQ151" s="467"/>
      <c r="OR151" s="467"/>
      <c r="OS151" s="467"/>
      <c r="OT151" s="467"/>
      <c r="OU151" s="467"/>
      <c r="OV151" s="467"/>
      <c r="OW151" s="467"/>
      <c r="OX151" s="467"/>
      <c r="OY151" s="467"/>
      <c r="OZ151" s="467"/>
      <c r="PA151" s="467"/>
      <c r="PB151" s="467"/>
      <c r="PC151" s="467"/>
      <c r="PD151" s="467"/>
      <c r="PE151" s="467"/>
      <c r="PF151" s="467"/>
      <c r="PG151" s="467"/>
      <c r="PH151" s="467"/>
      <c r="PI151" s="467"/>
      <c r="PJ151" s="467"/>
      <c r="PK151" s="467"/>
      <c r="PL151" s="467"/>
      <c r="PM151" s="467"/>
      <c r="PN151" s="467"/>
      <c r="PO151" s="467"/>
      <c r="PP151" s="467"/>
      <c r="PQ151" s="467"/>
      <c r="PR151" s="467"/>
      <c r="PS151" s="467"/>
      <c r="PT151" s="467"/>
      <c r="PU151" s="467"/>
      <c r="PV151" s="467"/>
      <c r="PW151" s="467"/>
      <c r="PX151" s="467"/>
      <c r="PY151" s="467"/>
      <c r="PZ151" s="467"/>
      <c r="QA151" s="467"/>
      <c r="QB151" s="467"/>
      <c r="QC151" s="467"/>
      <c r="QD151" s="467"/>
      <c r="QE151" s="467"/>
      <c r="QF151" s="467"/>
      <c r="QG151" s="467"/>
      <c r="QH151" s="467"/>
      <c r="QI151" s="467"/>
      <c r="QJ151" s="467"/>
      <c r="QK151" s="467"/>
      <c r="QL151" s="467"/>
      <c r="QM151" s="467"/>
      <c r="QN151" s="467"/>
      <c r="QO151" s="467"/>
      <c r="QP151" s="467"/>
      <c r="QQ151" s="467"/>
      <c r="QR151" s="467"/>
      <c r="QS151" s="467"/>
      <c r="QT151" s="467"/>
      <c r="QU151" s="467"/>
      <c r="QV151" s="467"/>
      <c r="QW151" s="467"/>
      <c r="QX151" s="467"/>
      <c r="QY151" s="467"/>
      <c r="QZ151" s="467"/>
      <c r="RA151" s="467"/>
      <c r="RB151" s="467"/>
      <c r="RC151" s="467"/>
      <c r="RD151" s="467"/>
      <c r="RE151" s="467"/>
      <c r="RF151" s="467"/>
      <c r="RG151" s="467"/>
      <c r="RH151" s="467"/>
      <c r="RI151" s="467"/>
      <c r="RJ151" s="467"/>
      <c r="RK151" s="467"/>
      <c r="RL151" s="467"/>
      <c r="RM151" s="467"/>
      <c r="RN151" s="467"/>
      <c r="RO151" s="467"/>
      <c r="RP151" s="467"/>
      <c r="RQ151" s="467"/>
      <c r="RR151" s="467"/>
      <c r="RS151" s="467"/>
      <c r="RT151" s="467"/>
      <c r="RU151" s="467"/>
      <c r="RV151" s="467"/>
      <c r="RW151" s="467"/>
      <c r="RX151" s="467"/>
      <c r="RY151" s="467"/>
      <c r="RZ151" s="467"/>
      <c r="SA151" s="467"/>
      <c r="SB151" s="467"/>
      <c r="SC151" s="467"/>
      <c r="SD151" s="467"/>
      <c r="SE151" s="467"/>
      <c r="SF151" s="467"/>
      <c r="SG151" s="467"/>
      <c r="SH151" s="467"/>
      <c r="SI151" s="467"/>
      <c r="SJ151" s="467"/>
      <c r="SK151" s="467"/>
      <c r="SL151" s="467"/>
      <c r="SM151" s="467"/>
      <c r="SN151" s="467"/>
      <c r="SO151" s="467"/>
      <c r="SP151" s="467"/>
      <c r="SQ151" s="467"/>
      <c r="SR151" s="467"/>
      <c r="SS151" s="467"/>
      <c r="ST151" s="467"/>
      <c r="SU151" s="467"/>
      <c r="SV151" s="467"/>
      <c r="SW151" s="467"/>
      <c r="SX151" s="467"/>
      <c r="SY151" s="467"/>
      <c r="SZ151" s="467"/>
      <c r="TA151" s="467"/>
      <c r="TB151" s="467"/>
      <c r="TC151" s="467"/>
      <c r="TD151" s="467"/>
      <c r="TE151" s="467"/>
      <c r="TF151" s="467"/>
      <c r="TG151" s="467"/>
      <c r="TH151" s="467"/>
      <c r="TI151" s="467"/>
      <c r="TJ151" s="467"/>
      <c r="TK151" s="467"/>
      <c r="TL151" s="467"/>
      <c r="TM151" s="467"/>
      <c r="TN151" s="467"/>
      <c r="TO151" s="467"/>
      <c r="TP151" s="467"/>
      <c r="TQ151" s="467"/>
      <c r="TR151" s="467"/>
      <c r="TS151" s="467"/>
      <c r="TT151" s="467"/>
      <c r="TU151" s="467"/>
      <c r="TV151" s="467"/>
      <c r="TW151" s="467"/>
      <c r="TX151" s="467"/>
      <c r="TY151" s="467"/>
      <c r="TZ151" s="467"/>
      <c r="UA151" s="467"/>
      <c r="UB151" s="467"/>
      <c r="UC151" s="467"/>
      <c r="UD151" s="467"/>
      <c r="UE151" s="467"/>
      <c r="UF151" s="467"/>
      <c r="UG151" s="467"/>
      <c r="UH151" s="467"/>
      <c r="UI151" s="467"/>
      <c r="UJ151" s="467"/>
      <c r="UK151" s="467"/>
      <c r="UL151" s="467"/>
      <c r="UM151" s="467"/>
      <c r="UN151" s="467"/>
      <c r="UO151" s="467"/>
      <c r="UP151" s="467"/>
      <c r="UQ151" s="467"/>
      <c r="UR151" s="467"/>
      <c r="US151" s="467"/>
      <c r="UT151" s="467"/>
      <c r="UU151" s="467"/>
      <c r="UV151" s="467"/>
      <c r="UW151" s="467"/>
      <c r="UX151" s="467"/>
      <c r="UY151" s="467"/>
      <c r="UZ151" s="467"/>
      <c r="VA151" s="467"/>
      <c r="VB151" s="467"/>
      <c r="VC151" s="467"/>
      <c r="VD151" s="467"/>
      <c r="VE151" s="467"/>
      <c r="VF151" s="467"/>
      <c r="VG151" s="467"/>
      <c r="VH151" s="467"/>
      <c r="VI151" s="467"/>
      <c r="VJ151" s="467"/>
      <c r="VK151" s="467"/>
      <c r="VL151" s="467"/>
      <c r="VM151" s="467"/>
      <c r="VN151" s="467"/>
      <c r="VO151" s="467"/>
      <c r="VP151" s="467"/>
      <c r="VQ151" s="467"/>
      <c r="VR151" s="467"/>
      <c r="VS151" s="467"/>
      <c r="VT151" s="467"/>
      <c r="VU151" s="467"/>
      <c r="VV151" s="467"/>
      <c r="VW151" s="467"/>
      <c r="VX151" s="467"/>
      <c r="VY151" s="467"/>
      <c r="VZ151" s="467"/>
      <c r="WA151" s="467"/>
      <c r="WB151" s="467"/>
      <c r="WC151" s="467"/>
      <c r="WD151" s="467"/>
      <c r="WE151" s="467"/>
      <c r="WF151" s="467"/>
      <c r="WG151" s="467"/>
      <c r="WH151" s="467"/>
      <c r="WI151" s="467"/>
      <c r="WJ151" s="467"/>
      <c r="WK151" s="467"/>
      <c r="WL151" s="467"/>
      <c r="WM151" s="467"/>
      <c r="WN151" s="467"/>
      <c r="WO151" s="467"/>
      <c r="WP151" s="467"/>
      <c r="WQ151" s="467"/>
      <c r="WR151" s="467"/>
      <c r="WS151" s="467"/>
      <c r="WT151" s="467"/>
      <c r="WU151" s="467"/>
      <c r="WV151" s="467"/>
      <c r="WW151" s="467"/>
      <c r="WX151" s="467"/>
      <c r="WY151" s="467"/>
      <c r="WZ151" s="467"/>
      <c r="XA151" s="467"/>
      <c r="XB151" s="467"/>
      <c r="XC151" s="467"/>
      <c r="XD151" s="467"/>
      <c r="XE151" s="467"/>
      <c r="XF151" s="467"/>
      <c r="XG151" s="467"/>
      <c r="XH151" s="467"/>
      <c r="XI151" s="467"/>
      <c r="XJ151" s="467"/>
      <c r="XK151" s="467"/>
      <c r="XL151" s="467"/>
      <c r="XM151" s="467"/>
      <c r="XN151" s="467"/>
      <c r="XO151" s="467"/>
      <c r="XP151" s="467"/>
      <c r="XQ151" s="467"/>
      <c r="XR151" s="467"/>
      <c r="XS151" s="467"/>
      <c r="XT151" s="467"/>
      <c r="XU151" s="467"/>
      <c r="XV151" s="467"/>
      <c r="XW151" s="467"/>
      <c r="XX151" s="467"/>
      <c r="XY151" s="467"/>
      <c r="XZ151" s="467"/>
      <c r="YA151" s="467"/>
      <c r="YB151" s="467"/>
      <c r="YC151" s="467"/>
      <c r="YD151" s="467"/>
      <c r="YE151" s="467"/>
      <c r="YF151" s="467"/>
      <c r="YG151" s="467"/>
      <c r="YH151" s="467"/>
      <c r="YI151" s="467"/>
      <c r="YJ151" s="467"/>
      <c r="YK151" s="467"/>
      <c r="YL151" s="467"/>
      <c r="YM151" s="467"/>
      <c r="YN151" s="467"/>
      <c r="YO151" s="467"/>
      <c r="YP151" s="467"/>
      <c r="YQ151" s="467"/>
      <c r="YR151" s="467"/>
      <c r="YS151" s="467"/>
      <c r="YT151" s="467"/>
      <c r="YU151" s="467"/>
      <c r="YV151" s="467"/>
      <c r="YW151" s="467"/>
      <c r="YX151" s="467"/>
      <c r="YY151" s="467"/>
      <c r="YZ151" s="467"/>
      <c r="ZA151" s="467"/>
      <c r="ZB151" s="467"/>
      <c r="ZC151" s="467"/>
      <c r="ZD151" s="467"/>
      <c r="ZE151" s="467"/>
      <c r="ZF151" s="467"/>
      <c r="ZG151" s="467"/>
      <c r="ZH151" s="467"/>
      <c r="ZI151" s="467"/>
      <c r="ZJ151" s="467"/>
      <c r="ZK151" s="467"/>
      <c r="ZL151" s="467"/>
      <c r="ZM151" s="467"/>
      <c r="ZN151" s="467"/>
      <c r="ZO151" s="467"/>
      <c r="ZP151" s="467"/>
      <c r="ZQ151" s="467"/>
      <c r="ZR151" s="467"/>
      <c r="ZS151" s="467"/>
      <c r="ZT151" s="467"/>
      <c r="ZU151" s="467"/>
      <c r="ZV151" s="467"/>
      <c r="ZW151" s="467"/>
      <c r="ZX151" s="467"/>
      <c r="ZY151" s="467"/>
      <c r="ZZ151" s="467"/>
      <c r="AAA151" s="467"/>
      <c r="AAB151" s="467"/>
      <c r="AAC151" s="467"/>
      <c r="AAD151" s="467"/>
      <c r="AAE151" s="467"/>
      <c r="AAF151" s="467"/>
      <c r="AAG151" s="467"/>
      <c r="AAH151" s="467"/>
      <c r="AAI151" s="467"/>
      <c r="AAJ151" s="467"/>
      <c r="AAK151" s="467"/>
      <c r="AAL151" s="467"/>
      <c r="AAM151" s="467"/>
      <c r="AAN151" s="467"/>
      <c r="AAO151" s="467"/>
      <c r="AAP151" s="467"/>
      <c r="AAQ151" s="467"/>
      <c r="AAR151" s="467"/>
      <c r="AAS151" s="467"/>
      <c r="AAT151" s="467"/>
      <c r="AAU151" s="467"/>
      <c r="AAV151" s="467"/>
      <c r="AAW151" s="467"/>
      <c r="AAX151" s="467"/>
      <c r="AAY151" s="467"/>
      <c r="AAZ151" s="467"/>
      <c r="ABA151" s="467"/>
      <c r="ABB151" s="467"/>
      <c r="ABC151" s="467"/>
      <c r="ABD151" s="467"/>
      <c r="ABE151" s="467"/>
      <c r="ABF151" s="467"/>
      <c r="ABG151" s="467"/>
      <c r="ABH151" s="467"/>
      <c r="ABI151" s="467"/>
      <c r="ABJ151" s="467"/>
      <c r="ABK151" s="467"/>
      <c r="ABL151" s="467"/>
      <c r="ABM151" s="467"/>
      <c r="ABN151" s="467"/>
      <c r="ABO151" s="467"/>
      <c r="ABP151" s="467"/>
      <c r="ABQ151" s="467"/>
      <c r="ABR151" s="467"/>
      <c r="ABS151" s="467"/>
      <c r="ABT151" s="467"/>
      <c r="ABU151" s="467"/>
      <c r="ABV151" s="467"/>
      <c r="ABW151" s="467"/>
      <c r="ABX151" s="467"/>
      <c r="ABY151" s="467"/>
      <c r="ABZ151" s="467"/>
      <c r="ACA151" s="467"/>
      <c r="ACB151" s="467"/>
      <c r="ACC151" s="467"/>
      <c r="ACD151" s="467"/>
      <c r="ACE151" s="467"/>
      <c r="ACF151" s="467"/>
      <c r="ACG151" s="467"/>
      <c r="ACH151" s="467"/>
      <c r="ACI151" s="467"/>
      <c r="ACJ151" s="467"/>
      <c r="ACK151" s="467"/>
      <c r="ACL151" s="467"/>
      <c r="ACM151" s="467"/>
      <c r="ACN151" s="467"/>
      <c r="ACO151" s="467"/>
      <c r="ACP151" s="467"/>
      <c r="ACQ151" s="467"/>
      <c r="ACR151" s="467"/>
      <c r="ACS151" s="467"/>
      <c r="ACT151" s="467"/>
      <c r="ACU151" s="467"/>
      <c r="ACV151" s="467"/>
      <c r="ACW151" s="467"/>
      <c r="ACX151" s="467"/>
      <c r="ACY151" s="467"/>
      <c r="ACZ151" s="467"/>
      <c r="ADA151" s="467"/>
      <c r="ADB151" s="467"/>
      <c r="ADC151" s="467"/>
      <c r="ADD151" s="467"/>
      <c r="ADE151" s="467"/>
      <c r="ADF151" s="467"/>
      <c r="ADG151" s="467"/>
      <c r="ADH151" s="467"/>
      <c r="ADI151" s="467"/>
      <c r="ADJ151" s="467"/>
      <c r="ADK151" s="467"/>
      <c r="ADL151" s="467"/>
      <c r="ADM151" s="467"/>
      <c r="ADN151" s="467"/>
      <c r="ADO151" s="467"/>
      <c r="ADP151" s="467"/>
      <c r="ADQ151" s="467"/>
      <c r="ADR151" s="467"/>
      <c r="ADS151" s="467"/>
      <c r="ADT151" s="467"/>
      <c r="ADU151" s="467"/>
      <c r="ADV151" s="467"/>
      <c r="ADW151" s="467"/>
      <c r="ADX151" s="467"/>
      <c r="ADY151" s="467"/>
      <c r="ADZ151" s="467"/>
      <c r="AEA151" s="467"/>
      <c r="AEB151" s="467"/>
      <c r="AEC151" s="467"/>
      <c r="AED151" s="467"/>
      <c r="AEE151" s="467"/>
      <c r="AEF151" s="467"/>
      <c r="AEG151" s="467"/>
      <c r="AEH151" s="467"/>
      <c r="AEI151" s="467"/>
      <c r="AEJ151" s="467"/>
      <c r="AEK151" s="467"/>
      <c r="AEL151" s="467"/>
      <c r="AEM151" s="467"/>
      <c r="AEN151" s="467"/>
      <c r="AEO151" s="467"/>
      <c r="AEP151" s="467"/>
      <c r="AEQ151" s="467"/>
      <c r="AER151" s="467"/>
      <c r="AES151" s="467"/>
      <c r="AET151" s="467"/>
      <c r="AEU151" s="467"/>
      <c r="AEV151" s="467"/>
      <c r="AEW151" s="467"/>
      <c r="AEX151" s="467"/>
      <c r="AEY151" s="467"/>
      <c r="AEZ151" s="467"/>
      <c r="AFA151" s="467"/>
      <c r="AFB151" s="467"/>
      <c r="AFC151" s="467"/>
      <c r="AFD151" s="467"/>
      <c r="AFE151" s="467"/>
      <c r="AFF151" s="467"/>
      <c r="AFG151" s="467"/>
      <c r="AFH151" s="467"/>
      <c r="AFI151" s="467"/>
      <c r="AFJ151" s="467"/>
      <c r="AFK151" s="467"/>
      <c r="AFL151" s="467"/>
      <c r="AFM151" s="467"/>
      <c r="AFN151" s="467"/>
      <c r="AFO151" s="467"/>
      <c r="AFP151" s="467"/>
      <c r="AFQ151" s="467"/>
      <c r="AFR151" s="467"/>
      <c r="AFS151" s="467"/>
      <c r="AFT151" s="467"/>
      <c r="AFU151" s="467"/>
      <c r="AFV151" s="467"/>
      <c r="AFW151" s="467"/>
      <c r="AFX151" s="467"/>
      <c r="AFY151" s="467"/>
      <c r="AFZ151" s="467"/>
      <c r="AGA151" s="467"/>
      <c r="AGB151" s="467"/>
      <c r="AGC151" s="467"/>
      <c r="AGD151" s="467"/>
      <c r="AGE151" s="467"/>
      <c r="AGF151" s="467"/>
      <c r="AGG151" s="467"/>
      <c r="AGH151" s="467"/>
      <c r="AGI151" s="467"/>
      <c r="AGJ151" s="467"/>
      <c r="AGK151" s="467"/>
      <c r="AGL151" s="467"/>
      <c r="AGM151" s="467"/>
      <c r="AGN151" s="467"/>
      <c r="AGO151" s="467"/>
      <c r="AGP151" s="467"/>
      <c r="AGQ151" s="467"/>
      <c r="AGR151" s="467"/>
      <c r="AGS151" s="467"/>
      <c r="AGT151" s="467"/>
      <c r="AGU151" s="467"/>
      <c r="AGV151" s="467"/>
      <c r="AGW151" s="467"/>
      <c r="AGX151" s="467"/>
      <c r="AGY151" s="467"/>
      <c r="AGZ151" s="467"/>
      <c r="AHA151" s="467"/>
      <c r="AHB151" s="467"/>
      <c r="AHC151" s="467"/>
      <c r="AHD151" s="467"/>
      <c r="AHE151" s="467"/>
      <c r="AHF151" s="467"/>
      <c r="AHG151" s="467"/>
      <c r="AHH151" s="467"/>
      <c r="AHI151" s="467"/>
      <c r="AHJ151" s="467"/>
      <c r="AHK151" s="467"/>
      <c r="AHL151" s="467"/>
      <c r="AHM151" s="467"/>
      <c r="AHN151" s="467"/>
      <c r="AHO151" s="467"/>
      <c r="AHP151" s="467"/>
      <c r="AHQ151" s="467"/>
      <c r="AHR151" s="467"/>
      <c r="AHS151" s="467"/>
      <c r="AHT151" s="467"/>
      <c r="AHU151" s="467"/>
      <c r="AHV151" s="467"/>
      <c r="AHW151" s="467"/>
      <c r="AHX151" s="467"/>
      <c r="AHY151" s="467"/>
      <c r="AHZ151" s="467"/>
      <c r="AIA151" s="467"/>
      <c r="AIB151" s="467"/>
      <c r="AIC151" s="467"/>
      <c r="AID151" s="467"/>
      <c r="AIE151" s="467"/>
      <c r="AIF151" s="467"/>
      <c r="AIG151" s="467"/>
      <c r="AIH151" s="467"/>
      <c r="AII151" s="467"/>
      <c r="AIJ151" s="467"/>
      <c r="AIK151" s="467"/>
      <c r="AIL151" s="467"/>
      <c r="AIM151" s="467"/>
      <c r="AIN151" s="467"/>
      <c r="AIO151" s="467"/>
      <c r="AIP151" s="467"/>
      <c r="AIQ151" s="467"/>
      <c r="AIR151" s="467"/>
      <c r="AIS151" s="467"/>
      <c r="AIT151" s="467"/>
      <c r="AIU151" s="467"/>
      <c r="AIV151" s="467"/>
      <c r="AIW151" s="467"/>
      <c r="AIX151" s="467"/>
      <c r="AIY151" s="467"/>
      <c r="AIZ151" s="467"/>
      <c r="AJA151" s="467"/>
      <c r="AJB151" s="467"/>
      <c r="AJC151" s="467"/>
      <c r="AJD151" s="467"/>
      <c r="AJE151" s="467"/>
      <c r="AJF151" s="467"/>
      <c r="AJG151" s="467"/>
      <c r="AJH151" s="467"/>
      <c r="AJI151" s="467"/>
      <c r="AJJ151" s="467"/>
      <c r="AJK151" s="467"/>
      <c r="AJL151" s="467"/>
      <c r="AJM151" s="467"/>
      <c r="AJN151" s="467"/>
      <c r="AJO151" s="467"/>
      <c r="AJP151" s="467"/>
      <c r="AJQ151" s="467"/>
      <c r="AJR151" s="467"/>
      <c r="AJS151" s="467"/>
      <c r="AJT151" s="467"/>
      <c r="AJU151" s="467"/>
      <c r="AJV151" s="467"/>
      <c r="AJW151" s="467"/>
      <c r="AJX151" s="467"/>
      <c r="AJY151" s="467"/>
      <c r="AJZ151" s="467"/>
      <c r="AKA151" s="467"/>
      <c r="AKB151" s="467"/>
      <c r="AKC151" s="467"/>
      <c r="AKD151" s="467"/>
      <c r="AKE151" s="467"/>
      <c r="AKF151" s="467"/>
      <c r="AKG151" s="467"/>
      <c r="AKH151" s="467"/>
      <c r="AKI151" s="467"/>
      <c r="AKJ151" s="467"/>
      <c r="AKK151" s="467"/>
      <c r="AKL151" s="467"/>
      <c r="AKM151" s="467"/>
      <c r="AKN151" s="467"/>
      <c r="AKO151" s="467"/>
      <c r="AKP151" s="467"/>
      <c r="AKQ151" s="467"/>
      <c r="AKR151" s="467"/>
      <c r="AKS151" s="467"/>
      <c r="AKT151" s="467"/>
      <c r="AKU151" s="467"/>
      <c r="AKV151" s="467"/>
      <c r="AKW151" s="467"/>
      <c r="AKX151" s="467"/>
      <c r="AKY151" s="467"/>
      <c r="AKZ151" s="467"/>
      <c r="ALA151" s="467"/>
      <c r="ALB151" s="467"/>
      <c r="ALC151" s="467"/>
      <c r="ALD151" s="467"/>
      <c r="ALE151" s="467"/>
      <c r="ALF151" s="467"/>
      <c r="ALG151" s="467"/>
      <c r="ALH151" s="467"/>
      <c r="ALI151" s="467"/>
      <c r="ALJ151" s="467"/>
      <c r="ALK151" s="467"/>
      <c r="ALL151" s="467"/>
      <c r="ALM151" s="467"/>
      <c r="ALN151" s="467"/>
      <c r="ALO151" s="467"/>
      <c r="ALP151" s="467"/>
      <c r="ALQ151" s="467"/>
      <c r="ALR151" s="467"/>
      <c r="ALS151" s="467"/>
      <c r="ALT151" s="467"/>
      <c r="ALU151" s="467"/>
      <c r="ALV151" s="467"/>
      <c r="ALW151" s="467"/>
      <c r="ALX151" s="467"/>
      <c r="ALY151" s="467"/>
      <c r="ALZ151" s="467"/>
      <c r="AMA151" s="467"/>
      <c r="AMB151" s="467"/>
      <c r="AMC151" s="467"/>
      <c r="AMD151" s="467"/>
      <c r="AME151" s="467"/>
      <c r="AMF151" s="467"/>
      <c r="AMG151" s="467"/>
      <c r="AMH151" s="467"/>
      <c r="AMI151" s="467"/>
      <c r="AMJ151" s="467"/>
      <c r="AMK151" s="467"/>
      <c r="AML151" s="467"/>
      <c r="AMM151" s="467"/>
      <c r="AMN151" s="467"/>
      <c r="AMO151" s="467"/>
      <c r="AMP151" s="467"/>
      <c r="AMQ151" s="467"/>
      <c r="AMR151" s="467"/>
      <c r="AMS151" s="467"/>
      <c r="AMT151" s="467"/>
      <c r="AMU151" s="467"/>
      <c r="AMV151" s="467"/>
      <c r="AMW151" s="467"/>
      <c r="AMX151" s="467"/>
      <c r="AMY151" s="467"/>
      <c r="AMZ151" s="467"/>
      <c r="ANA151" s="467"/>
      <c r="ANB151" s="467"/>
      <c r="ANC151" s="467"/>
      <c r="AND151" s="467"/>
      <c r="ANE151" s="467"/>
      <c r="ANF151" s="467"/>
      <c r="ANG151" s="467"/>
      <c r="ANH151" s="467"/>
      <c r="ANI151" s="467"/>
      <c r="ANJ151" s="467"/>
      <c r="ANK151" s="467"/>
      <c r="ANL151" s="467"/>
      <c r="ANM151" s="467"/>
      <c r="ANN151" s="467"/>
      <c r="ANO151" s="467"/>
      <c r="ANP151" s="467"/>
      <c r="ANQ151" s="467"/>
      <c r="ANR151" s="467"/>
      <c r="ANS151" s="467"/>
      <c r="ANT151" s="467"/>
      <c r="ANU151" s="467"/>
      <c r="ANV151" s="467"/>
      <c r="ANW151" s="467"/>
      <c r="ANX151" s="467"/>
      <c r="ANY151" s="467"/>
      <c r="ANZ151" s="467"/>
      <c r="AOA151" s="467"/>
      <c r="AOB151" s="467"/>
      <c r="AOC151" s="467"/>
      <c r="AOD151" s="467"/>
      <c r="AOE151" s="467"/>
      <c r="AOF151" s="467"/>
      <c r="AOG151" s="467"/>
      <c r="AOH151" s="467"/>
      <c r="AOI151" s="467"/>
      <c r="AOJ151" s="467"/>
      <c r="AOK151" s="467"/>
      <c r="AOL151" s="467"/>
      <c r="AOM151" s="467"/>
      <c r="AON151" s="467"/>
      <c r="AOO151" s="467"/>
      <c r="AOP151" s="467"/>
      <c r="AOQ151" s="467"/>
      <c r="AOR151" s="467"/>
      <c r="AOS151" s="467"/>
      <c r="AOT151" s="467"/>
      <c r="AOU151" s="467"/>
      <c r="AOV151" s="467"/>
      <c r="AOW151" s="467"/>
      <c r="AOX151" s="467"/>
      <c r="AOY151" s="467"/>
      <c r="AOZ151" s="467"/>
      <c r="APA151" s="467"/>
      <c r="APB151" s="467"/>
      <c r="APC151" s="467"/>
      <c r="APD151" s="467"/>
      <c r="APE151" s="467"/>
      <c r="APF151" s="467"/>
      <c r="APG151" s="467"/>
      <c r="APH151" s="467"/>
      <c r="API151" s="467"/>
      <c r="APJ151" s="467"/>
      <c r="APK151" s="467"/>
      <c r="APL151" s="467"/>
      <c r="APM151" s="467"/>
      <c r="APN151" s="467"/>
      <c r="APO151" s="467"/>
      <c r="APP151" s="467"/>
      <c r="APQ151" s="467"/>
      <c r="APR151" s="467"/>
      <c r="APS151" s="467"/>
      <c r="APT151" s="467"/>
      <c r="APU151" s="467"/>
      <c r="APV151" s="467"/>
      <c r="APW151" s="467"/>
      <c r="APX151" s="467"/>
      <c r="APY151" s="467"/>
      <c r="APZ151" s="467"/>
      <c r="AQA151" s="467"/>
      <c r="AQB151" s="467"/>
      <c r="AQC151" s="467"/>
      <c r="AQD151" s="467"/>
      <c r="AQE151" s="467"/>
      <c r="AQF151" s="467"/>
      <c r="AQG151" s="467"/>
      <c r="AQH151" s="467"/>
      <c r="AQI151" s="467"/>
      <c r="AQJ151" s="467"/>
      <c r="AQK151" s="467"/>
      <c r="AQL151" s="467"/>
      <c r="AQM151" s="467"/>
      <c r="AQN151" s="467"/>
      <c r="AQO151" s="467"/>
      <c r="AQP151" s="467"/>
      <c r="AQQ151" s="467"/>
      <c r="AQR151" s="467"/>
      <c r="AQS151" s="467"/>
      <c r="AQT151" s="467"/>
      <c r="AQU151" s="467"/>
      <c r="AQV151" s="467"/>
      <c r="AQW151" s="467"/>
      <c r="AQX151" s="467"/>
      <c r="AQY151" s="467"/>
      <c r="AQZ151" s="467"/>
      <c r="ARA151" s="467"/>
      <c r="ARB151" s="467"/>
      <c r="ARC151" s="467"/>
      <c r="ARD151" s="467"/>
      <c r="ARE151" s="467"/>
      <c r="ARF151" s="467"/>
      <c r="ARG151" s="467"/>
      <c r="ARH151" s="467"/>
      <c r="ARI151" s="467"/>
      <c r="ARJ151" s="467"/>
      <c r="ARK151" s="467"/>
      <c r="ARL151" s="467"/>
      <c r="ARM151" s="467"/>
      <c r="ARN151" s="467"/>
      <c r="ARO151" s="467"/>
      <c r="ARP151" s="467"/>
      <c r="ARQ151" s="467"/>
      <c r="ARR151" s="467"/>
      <c r="ARS151" s="467"/>
      <c r="ART151" s="467"/>
      <c r="ARU151" s="467"/>
      <c r="ARV151" s="467"/>
      <c r="ARW151" s="467"/>
      <c r="ARX151" s="467"/>
      <c r="ARY151" s="467"/>
      <c r="ARZ151" s="467"/>
      <c r="ASA151" s="467"/>
      <c r="ASB151" s="467"/>
      <c r="ASC151" s="467"/>
      <c r="ASD151" s="467"/>
      <c r="ASE151" s="467"/>
      <c r="ASF151" s="467"/>
      <c r="ASG151" s="467"/>
      <c r="ASH151" s="467"/>
      <c r="ASI151" s="467"/>
      <c r="ASJ151" s="467"/>
      <c r="ASK151" s="467"/>
      <c r="ASL151" s="467"/>
      <c r="ASM151" s="467"/>
      <c r="ASN151" s="467"/>
      <c r="ASO151" s="467"/>
      <c r="ASP151" s="467"/>
      <c r="ASQ151" s="467"/>
      <c r="ASR151" s="467"/>
      <c r="ASS151" s="467"/>
      <c r="AST151" s="467"/>
      <c r="ASU151" s="467"/>
      <c r="ASV151" s="467"/>
      <c r="ASW151" s="467"/>
      <c r="ASX151" s="467"/>
      <c r="ASY151" s="467"/>
      <c r="ASZ151" s="467"/>
      <c r="ATA151" s="467"/>
      <c r="ATB151" s="467"/>
      <c r="ATC151" s="467"/>
      <c r="ATD151" s="467"/>
      <c r="ATE151" s="467"/>
      <c r="ATF151" s="467"/>
      <c r="ATG151" s="467"/>
      <c r="ATH151" s="467"/>
      <c r="ATI151" s="467"/>
      <c r="ATJ151" s="467"/>
      <c r="ATK151" s="467"/>
      <c r="ATL151" s="467"/>
      <c r="ATM151" s="467"/>
      <c r="ATN151" s="467"/>
      <c r="ATO151" s="467"/>
      <c r="ATP151" s="467"/>
      <c r="ATQ151" s="467"/>
      <c r="ATR151" s="467"/>
      <c r="ATS151" s="467"/>
      <c r="ATT151" s="467"/>
      <c r="ATU151" s="467"/>
      <c r="ATV151" s="467"/>
      <c r="ATW151" s="467"/>
      <c r="ATX151" s="467"/>
      <c r="ATY151" s="467"/>
      <c r="ATZ151" s="467"/>
      <c r="AUA151" s="467"/>
      <c r="AUB151" s="467"/>
      <c r="AUC151" s="467"/>
      <c r="AUD151" s="467"/>
      <c r="AUE151" s="467"/>
      <c r="AUF151" s="467"/>
      <c r="AUG151" s="467"/>
      <c r="AUH151" s="467"/>
      <c r="AUI151" s="467"/>
      <c r="AUJ151" s="467"/>
      <c r="AUK151" s="467"/>
      <c r="AUL151" s="467"/>
      <c r="AUM151" s="467"/>
      <c r="AUN151" s="467"/>
      <c r="AUO151" s="467"/>
      <c r="AUP151" s="467"/>
      <c r="AUQ151" s="467"/>
      <c r="AUR151" s="467"/>
      <c r="AUS151" s="467"/>
      <c r="AUT151" s="467"/>
      <c r="AUU151" s="467"/>
      <c r="AUV151" s="467"/>
      <c r="AUW151" s="467"/>
      <c r="AUX151" s="467"/>
      <c r="AUY151" s="467"/>
      <c r="AUZ151" s="467"/>
      <c r="AVA151" s="467"/>
      <c r="AVB151" s="467"/>
      <c r="AVC151" s="467"/>
      <c r="AVD151" s="467"/>
      <c r="AVE151" s="467"/>
      <c r="AVF151" s="467"/>
      <c r="AVG151" s="467"/>
      <c r="AVH151" s="467"/>
      <c r="AVI151" s="467"/>
      <c r="AVJ151" s="467"/>
      <c r="AVK151" s="467"/>
      <c r="AVL151" s="467"/>
      <c r="AVM151" s="467"/>
      <c r="AVN151" s="467"/>
      <c r="AVO151" s="467"/>
      <c r="AVP151" s="467"/>
      <c r="AVQ151" s="467"/>
      <c r="AVR151" s="467"/>
      <c r="AVS151" s="467"/>
      <c r="AVT151" s="467"/>
      <c r="AVU151" s="467"/>
      <c r="AVV151" s="467"/>
      <c r="AVW151" s="467"/>
      <c r="AVX151" s="467"/>
      <c r="AVY151" s="467"/>
      <c r="AVZ151" s="467"/>
      <c r="AWA151" s="467"/>
      <c r="AWB151" s="467"/>
      <c r="AWC151" s="467"/>
      <c r="AWD151" s="467"/>
      <c r="AWE151" s="467"/>
      <c r="AWF151" s="467"/>
      <c r="AWG151" s="467"/>
      <c r="AWH151" s="467"/>
      <c r="AWI151" s="467"/>
      <c r="AWJ151" s="467"/>
      <c r="AWK151" s="467"/>
      <c r="AWL151" s="467"/>
      <c r="AWM151" s="467"/>
      <c r="AWN151" s="467"/>
      <c r="AWO151" s="467"/>
      <c r="AWP151" s="467"/>
      <c r="AWQ151" s="467"/>
      <c r="AWR151" s="467"/>
      <c r="AWS151" s="467"/>
      <c r="AWT151" s="467"/>
      <c r="AWU151" s="467"/>
      <c r="AWV151" s="467"/>
      <c r="AWW151" s="467"/>
      <c r="AWX151" s="467"/>
      <c r="AWY151" s="467"/>
      <c r="AWZ151" s="467"/>
      <c r="AXA151" s="467"/>
      <c r="AXB151" s="467"/>
      <c r="AXC151" s="467"/>
      <c r="AXD151" s="467"/>
      <c r="AXE151" s="467"/>
      <c r="AXF151" s="467"/>
      <c r="AXG151" s="467"/>
      <c r="AXH151" s="467"/>
      <c r="AXI151" s="467"/>
      <c r="AXJ151" s="467"/>
      <c r="AXK151" s="467"/>
      <c r="AXL151" s="467"/>
      <c r="AXM151" s="467"/>
      <c r="AXN151" s="467"/>
      <c r="AXO151" s="467"/>
      <c r="AXP151" s="467"/>
      <c r="AXQ151" s="467"/>
      <c r="AXR151" s="467"/>
      <c r="AXS151" s="467"/>
      <c r="AXT151" s="467"/>
      <c r="AXU151" s="467"/>
      <c r="AXV151" s="467"/>
      <c r="AXW151" s="467"/>
      <c r="AXX151" s="467"/>
      <c r="AXY151" s="467"/>
      <c r="AXZ151" s="467"/>
      <c r="AYA151" s="467"/>
      <c r="AYB151" s="467"/>
      <c r="AYC151" s="467"/>
      <c r="AYD151" s="467"/>
      <c r="AYE151" s="467"/>
      <c r="AYF151" s="467"/>
      <c r="AYG151" s="467"/>
      <c r="AYH151" s="467"/>
      <c r="AYI151" s="467"/>
      <c r="AYJ151" s="467"/>
      <c r="AYK151" s="467"/>
      <c r="AYL151" s="467"/>
      <c r="AYM151" s="467"/>
      <c r="AYN151" s="467"/>
      <c r="AYO151" s="467"/>
      <c r="AYP151" s="467"/>
      <c r="AYQ151" s="467"/>
      <c r="AYR151" s="467"/>
      <c r="AYS151" s="467"/>
      <c r="AYT151" s="467"/>
      <c r="AYU151" s="467"/>
      <c r="AYV151" s="467"/>
      <c r="AYW151" s="467"/>
      <c r="AYX151" s="467"/>
      <c r="AYY151" s="467"/>
      <c r="AYZ151" s="467"/>
      <c r="AZA151" s="467"/>
      <c r="AZB151" s="467"/>
      <c r="AZC151" s="467"/>
      <c r="AZD151" s="467"/>
      <c r="AZE151" s="467"/>
      <c r="AZF151" s="467"/>
      <c r="AZG151" s="467"/>
      <c r="AZH151" s="467"/>
      <c r="AZI151" s="467"/>
      <c r="AZJ151" s="467"/>
      <c r="AZK151" s="467"/>
      <c r="AZL151" s="467"/>
      <c r="AZM151" s="467"/>
      <c r="AZN151" s="467"/>
      <c r="AZO151" s="467"/>
      <c r="AZP151" s="467"/>
      <c r="AZQ151" s="467"/>
      <c r="AZR151" s="467"/>
      <c r="AZS151" s="467"/>
      <c r="AZT151" s="467"/>
      <c r="AZU151" s="467"/>
      <c r="AZV151" s="467"/>
      <c r="AZW151" s="467"/>
      <c r="AZX151" s="467"/>
      <c r="AZY151" s="467"/>
      <c r="AZZ151" s="467"/>
      <c r="BAA151" s="467"/>
      <c r="BAB151" s="467"/>
      <c r="BAC151" s="467"/>
      <c r="BAD151" s="467"/>
      <c r="BAE151" s="467"/>
      <c r="BAF151" s="467"/>
      <c r="BAG151" s="467"/>
      <c r="BAH151" s="467"/>
      <c r="BAI151" s="467"/>
      <c r="BAJ151" s="467"/>
      <c r="BAK151" s="467"/>
      <c r="BAL151" s="467"/>
      <c r="BAM151" s="467"/>
      <c r="BAN151" s="467"/>
      <c r="BAO151" s="467"/>
      <c r="BAP151" s="467"/>
      <c r="BAQ151" s="467"/>
      <c r="BAR151" s="467"/>
      <c r="BAS151" s="467"/>
      <c r="BAT151" s="467"/>
      <c r="BAU151" s="467"/>
      <c r="BAV151" s="467"/>
      <c r="BAW151" s="467"/>
      <c r="BAX151" s="467"/>
      <c r="BAY151" s="467"/>
      <c r="BAZ151" s="467"/>
      <c r="BBA151" s="467"/>
      <c r="BBB151" s="467"/>
      <c r="BBC151" s="467"/>
      <c r="BBD151" s="467"/>
      <c r="BBE151" s="467"/>
      <c r="BBF151" s="467"/>
      <c r="BBG151" s="467"/>
      <c r="BBH151" s="467"/>
      <c r="BBI151" s="467"/>
      <c r="BBJ151" s="467"/>
      <c r="BBK151" s="467"/>
      <c r="BBL151" s="467"/>
      <c r="BBM151" s="467"/>
      <c r="BBN151" s="467"/>
      <c r="BBO151" s="467"/>
      <c r="BBP151" s="467"/>
      <c r="BBQ151" s="467"/>
      <c r="BBR151" s="467"/>
      <c r="BBS151" s="467"/>
      <c r="BBT151" s="467"/>
      <c r="BBU151" s="467"/>
      <c r="BBV151" s="467"/>
      <c r="BBW151" s="467"/>
      <c r="BBX151" s="467"/>
      <c r="BBY151" s="467"/>
      <c r="BBZ151" s="467"/>
      <c r="BCA151" s="467"/>
      <c r="BCB151" s="467"/>
      <c r="BCC151" s="467"/>
      <c r="BCD151" s="467"/>
      <c r="BCE151" s="467"/>
      <c r="BCF151" s="467"/>
      <c r="BCG151" s="467"/>
      <c r="BCH151" s="467"/>
      <c r="BCI151" s="467"/>
      <c r="BCJ151" s="467"/>
      <c r="BCK151" s="467"/>
      <c r="BCL151" s="467"/>
      <c r="BCM151" s="467"/>
      <c r="BCN151" s="467"/>
      <c r="BCO151" s="467"/>
      <c r="BCP151" s="467"/>
      <c r="BCQ151" s="467"/>
      <c r="BCR151" s="467"/>
      <c r="BCS151" s="467"/>
      <c r="BCT151" s="467"/>
      <c r="BCU151" s="467"/>
      <c r="BCV151" s="467"/>
      <c r="BCW151" s="467"/>
      <c r="BCX151" s="467"/>
      <c r="BCY151" s="467"/>
      <c r="BCZ151" s="467"/>
      <c r="BDA151" s="467"/>
      <c r="BDB151" s="467"/>
      <c r="BDC151" s="467"/>
      <c r="BDD151" s="467"/>
      <c r="BDE151" s="467"/>
      <c r="BDF151" s="467"/>
      <c r="BDG151" s="467"/>
      <c r="BDH151" s="467"/>
      <c r="BDI151" s="467"/>
      <c r="BDJ151" s="467"/>
      <c r="BDK151" s="467"/>
      <c r="BDL151" s="467"/>
      <c r="BDM151" s="467"/>
      <c r="BDN151" s="467"/>
      <c r="BDO151" s="467"/>
      <c r="BDP151" s="467"/>
      <c r="BDQ151" s="467"/>
      <c r="BDR151" s="467"/>
      <c r="BDS151" s="467"/>
      <c r="BDT151" s="467"/>
      <c r="BDU151" s="467"/>
      <c r="BDV151" s="467"/>
      <c r="BDW151" s="467"/>
      <c r="BDX151" s="467"/>
      <c r="BDY151" s="467"/>
      <c r="BDZ151" s="467"/>
      <c r="BEA151" s="467"/>
      <c r="BEB151" s="467"/>
      <c r="BEC151" s="467"/>
      <c r="BED151" s="467"/>
      <c r="BEE151" s="467"/>
      <c r="BEF151" s="467"/>
      <c r="BEG151" s="467"/>
      <c r="BEH151" s="467"/>
      <c r="BEI151" s="467"/>
      <c r="BEJ151" s="467"/>
      <c r="BEK151" s="467"/>
      <c r="BEL151" s="467"/>
      <c r="BEM151" s="467"/>
      <c r="BEN151" s="467"/>
      <c r="BEO151" s="467"/>
      <c r="BEP151" s="467"/>
      <c r="BEQ151" s="467"/>
      <c r="BER151" s="467"/>
      <c r="BES151" s="467"/>
      <c r="BET151" s="467"/>
      <c r="BEU151" s="467"/>
      <c r="BEV151" s="467"/>
      <c r="BEW151" s="467"/>
      <c r="BEX151" s="467"/>
      <c r="BEY151" s="467"/>
      <c r="BEZ151" s="467"/>
      <c r="BFA151" s="467"/>
      <c r="BFB151" s="467"/>
      <c r="BFC151" s="467"/>
      <c r="BFD151" s="467"/>
      <c r="BFE151" s="467"/>
      <c r="BFF151" s="467"/>
      <c r="BFG151" s="467"/>
      <c r="BFH151" s="467"/>
      <c r="BFI151" s="467"/>
      <c r="BFJ151" s="467"/>
      <c r="BFK151" s="467"/>
      <c r="BFL151" s="467"/>
      <c r="BFM151" s="467"/>
      <c r="BFN151" s="467"/>
      <c r="BFO151" s="467"/>
      <c r="BFP151" s="467"/>
      <c r="BFQ151" s="467"/>
      <c r="BFR151" s="467"/>
      <c r="BFS151" s="467"/>
      <c r="BFT151" s="467"/>
      <c r="BFU151" s="467"/>
      <c r="BFV151" s="467"/>
      <c r="BFW151" s="467"/>
      <c r="BFX151" s="467"/>
      <c r="BFY151" s="467"/>
      <c r="BFZ151" s="467"/>
      <c r="BGA151" s="467"/>
      <c r="BGB151" s="467"/>
      <c r="BGC151" s="467"/>
      <c r="BGD151" s="467"/>
      <c r="BGE151" s="467"/>
      <c r="BGF151" s="467"/>
      <c r="BGG151" s="467"/>
      <c r="BGH151" s="467"/>
      <c r="BGI151" s="467"/>
      <c r="BGJ151" s="467"/>
      <c r="BGK151" s="467"/>
      <c r="BGL151" s="467"/>
      <c r="BGM151" s="467"/>
      <c r="BGN151" s="467"/>
      <c r="BGO151" s="467"/>
      <c r="BGP151" s="467"/>
      <c r="BGQ151" s="467"/>
      <c r="BGR151" s="467"/>
      <c r="BGS151" s="467"/>
      <c r="BGT151" s="467"/>
      <c r="BGU151" s="467"/>
      <c r="BGV151" s="467"/>
      <c r="BGW151" s="467"/>
      <c r="BGX151" s="467"/>
      <c r="BGY151" s="467"/>
      <c r="BGZ151" s="467"/>
      <c r="BHA151" s="467"/>
      <c r="BHB151" s="467"/>
      <c r="BHC151" s="467"/>
      <c r="BHD151" s="467"/>
      <c r="BHE151" s="467"/>
      <c r="BHF151" s="467"/>
      <c r="BHG151" s="467"/>
      <c r="BHH151" s="467"/>
      <c r="BHI151" s="467"/>
      <c r="BHJ151" s="467"/>
      <c r="BHK151" s="467"/>
      <c r="BHL151" s="467"/>
      <c r="BHM151" s="467"/>
      <c r="BHN151" s="467"/>
      <c r="BHO151" s="467"/>
      <c r="BHP151" s="467"/>
      <c r="BHQ151" s="467"/>
      <c r="BHR151" s="467"/>
      <c r="BHS151" s="467"/>
      <c r="BHT151" s="467"/>
      <c r="BHU151" s="467"/>
      <c r="BHV151" s="467"/>
      <c r="BHW151" s="467"/>
      <c r="BHX151" s="467"/>
      <c r="BHY151" s="467"/>
      <c r="BHZ151" s="467"/>
      <c r="BIA151" s="467"/>
      <c r="BIB151" s="467"/>
      <c r="BIC151" s="467"/>
      <c r="BID151" s="467"/>
      <c r="BIE151" s="467"/>
      <c r="BIF151" s="467"/>
      <c r="BIG151" s="467"/>
      <c r="BIH151" s="467"/>
      <c r="BII151" s="467"/>
      <c r="BIJ151" s="467"/>
      <c r="BIK151" s="467"/>
      <c r="BIL151" s="467"/>
      <c r="BIM151" s="467"/>
      <c r="BIN151" s="467"/>
      <c r="BIO151" s="467"/>
      <c r="BIP151" s="467"/>
      <c r="BIQ151" s="467"/>
      <c r="BIR151" s="467"/>
      <c r="BIS151" s="467"/>
      <c r="BIT151" s="467"/>
      <c r="BIU151" s="467"/>
      <c r="BIV151" s="467"/>
      <c r="BIW151" s="467"/>
      <c r="BIX151" s="467"/>
      <c r="BIY151" s="467"/>
      <c r="BIZ151" s="467"/>
      <c r="BJA151" s="467"/>
      <c r="BJB151" s="467"/>
      <c r="BJC151" s="467"/>
      <c r="BJD151" s="467"/>
      <c r="BJE151" s="467"/>
      <c r="BJF151" s="467"/>
      <c r="BJG151" s="467"/>
      <c r="BJH151" s="467"/>
      <c r="BJI151" s="467"/>
      <c r="BJJ151" s="467"/>
      <c r="BJK151" s="467"/>
      <c r="BJL151" s="467"/>
      <c r="BJM151" s="467"/>
      <c r="BJN151" s="467"/>
      <c r="BJO151" s="467"/>
      <c r="BJP151" s="467"/>
      <c r="BJQ151" s="467"/>
      <c r="BJR151" s="467"/>
      <c r="BJS151" s="467"/>
      <c r="BJT151" s="467"/>
      <c r="BJU151" s="467"/>
      <c r="BJV151" s="467"/>
      <c r="BJW151" s="467"/>
      <c r="BJX151" s="467"/>
      <c r="BJY151" s="467"/>
      <c r="BJZ151" s="467"/>
      <c r="BKA151" s="467"/>
      <c r="BKB151" s="467"/>
      <c r="BKC151" s="467"/>
      <c r="BKD151" s="467"/>
      <c r="BKE151" s="467"/>
      <c r="BKF151" s="467"/>
      <c r="BKG151" s="467"/>
      <c r="BKH151" s="467"/>
      <c r="BKI151" s="467"/>
      <c r="BKJ151" s="467"/>
      <c r="BKK151" s="467"/>
      <c r="BKL151" s="467"/>
      <c r="BKM151" s="467"/>
      <c r="BKN151" s="467"/>
      <c r="BKO151" s="467"/>
      <c r="BKP151" s="467"/>
      <c r="BKQ151" s="467"/>
      <c r="BKR151" s="467"/>
      <c r="BKS151" s="467"/>
      <c r="BKT151" s="467"/>
      <c r="BKU151" s="467"/>
      <c r="BKV151" s="467"/>
      <c r="BKW151" s="467"/>
      <c r="BKX151" s="467"/>
      <c r="BKY151" s="467"/>
      <c r="BKZ151" s="467"/>
      <c r="BLA151" s="467"/>
      <c r="BLB151" s="467"/>
      <c r="BLC151" s="467"/>
      <c r="BLD151" s="467"/>
      <c r="BLE151" s="467"/>
      <c r="BLF151" s="467"/>
      <c r="BLG151" s="467"/>
      <c r="BLH151" s="467"/>
      <c r="BLI151" s="467"/>
      <c r="BLJ151" s="467"/>
      <c r="BLK151" s="467"/>
      <c r="BLL151" s="467"/>
      <c r="BLM151" s="467"/>
      <c r="BLN151" s="467"/>
      <c r="BLO151" s="467"/>
      <c r="BLP151" s="467"/>
      <c r="BLQ151" s="467"/>
      <c r="BLR151" s="467"/>
      <c r="BLS151" s="467"/>
      <c r="BLT151" s="467"/>
      <c r="BLU151" s="467"/>
      <c r="BLV151" s="467"/>
      <c r="BLW151" s="467"/>
      <c r="BLX151" s="467"/>
      <c r="BLY151" s="467"/>
      <c r="BLZ151" s="467"/>
      <c r="BMA151" s="467"/>
      <c r="BMB151" s="467"/>
      <c r="BMC151" s="467"/>
      <c r="BMD151" s="467"/>
      <c r="BME151" s="467"/>
      <c r="BMF151" s="467"/>
      <c r="BMG151" s="467"/>
      <c r="BMH151" s="467"/>
      <c r="BMI151" s="467"/>
      <c r="BMJ151" s="467"/>
      <c r="BMK151" s="467"/>
      <c r="BML151" s="467"/>
      <c r="BMM151" s="467"/>
      <c r="BMN151" s="467"/>
      <c r="BMO151" s="467"/>
      <c r="BMP151" s="467"/>
      <c r="BMQ151" s="467"/>
      <c r="BMR151" s="467"/>
      <c r="BMS151" s="467"/>
      <c r="BMT151" s="467"/>
      <c r="BMU151" s="467"/>
      <c r="BMV151" s="467"/>
      <c r="BMW151" s="467"/>
      <c r="BMX151" s="467"/>
      <c r="BMY151" s="467"/>
      <c r="BMZ151" s="467"/>
      <c r="BNA151" s="467"/>
      <c r="BNB151" s="467"/>
      <c r="BNC151" s="467"/>
      <c r="BND151" s="467"/>
      <c r="BNE151" s="467"/>
      <c r="BNF151" s="467"/>
      <c r="BNG151" s="467"/>
      <c r="BNH151" s="467"/>
      <c r="BNI151" s="467"/>
      <c r="BNJ151" s="467"/>
      <c r="BNK151" s="467"/>
      <c r="BNL151" s="467"/>
      <c r="BNM151" s="467"/>
      <c r="BNN151" s="467"/>
      <c r="BNO151" s="467"/>
      <c r="BNP151" s="467"/>
      <c r="BNQ151" s="467"/>
      <c r="BNR151" s="467"/>
      <c r="BNS151" s="467"/>
      <c r="BNT151" s="467"/>
      <c r="BNU151" s="467"/>
      <c r="BNV151" s="467"/>
      <c r="BNW151" s="467"/>
      <c r="BNX151" s="467"/>
      <c r="BNY151" s="467"/>
      <c r="BNZ151" s="467"/>
      <c r="BOA151" s="467"/>
      <c r="BOB151" s="467"/>
      <c r="BOC151" s="467"/>
      <c r="BOD151" s="467"/>
      <c r="BOE151" s="467"/>
      <c r="BOF151" s="467"/>
      <c r="BOG151" s="467"/>
      <c r="BOH151" s="467"/>
      <c r="BOI151" s="467"/>
      <c r="BOJ151" s="467"/>
      <c r="BOK151" s="467"/>
      <c r="BOL151" s="467"/>
      <c r="BOM151" s="467"/>
      <c r="BON151" s="467"/>
      <c r="BOO151" s="467"/>
      <c r="BOP151" s="467"/>
      <c r="BOQ151" s="467"/>
      <c r="BOR151" s="467"/>
      <c r="BOS151" s="467"/>
      <c r="BOT151" s="467"/>
      <c r="BOU151" s="467"/>
      <c r="BOV151" s="467"/>
      <c r="BOW151" s="467"/>
      <c r="BOX151" s="467"/>
      <c r="BOY151" s="467"/>
      <c r="BOZ151" s="467"/>
      <c r="BPA151" s="467"/>
      <c r="BPB151" s="467"/>
      <c r="BPC151" s="467"/>
      <c r="BPD151" s="467"/>
      <c r="BPE151" s="467"/>
      <c r="BPF151" s="467"/>
      <c r="BPG151" s="467"/>
      <c r="BPH151" s="467"/>
      <c r="BPI151" s="467"/>
      <c r="BPJ151" s="467"/>
      <c r="BPK151" s="467"/>
      <c r="BPL151" s="467"/>
      <c r="BPM151" s="467"/>
      <c r="BPN151" s="467"/>
      <c r="BPO151" s="467"/>
      <c r="BPP151" s="467"/>
      <c r="BPQ151" s="467"/>
      <c r="BPR151" s="467"/>
      <c r="BPS151" s="467"/>
      <c r="BPT151" s="467"/>
      <c r="BPU151" s="467"/>
      <c r="BPV151" s="467"/>
      <c r="BPW151" s="467"/>
      <c r="BPX151" s="467"/>
      <c r="BPY151" s="467"/>
      <c r="BPZ151" s="467"/>
      <c r="BQA151" s="467"/>
      <c r="BQB151" s="467"/>
      <c r="BQC151" s="467"/>
      <c r="BQD151" s="467"/>
      <c r="BQE151" s="467"/>
      <c r="BQF151" s="467"/>
      <c r="BQG151" s="467"/>
      <c r="BQH151" s="467"/>
      <c r="BQI151" s="467"/>
      <c r="BQJ151" s="467"/>
      <c r="BQK151" s="467"/>
      <c r="BQL151" s="467"/>
      <c r="BQM151" s="467"/>
      <c r="BQN151" s="467"/>
      <c r="BQO151" s="467"/>
      <c r="BQP151" s="467"/>
      <c r="BQQ151" s="467"/>
      <c r="BQR151" s="467"/>
      <c r="BQS151" s="467"/>
      <c r="BQT151" s="467"/>
      <c r="BQU151" s="467"/>
      <c r="BQV151" s="467"/>
      <c r="BQW151" s="467"/>
      <c r="BQX151" s="467"/>
      <c r="BQY151" s="467"/>
      <c r="BQZ151" s="467"/>
      <c r="BRA151" s="467"/>
      <c r="BRB151" s="467"/>
      <c r="BRC151" s="467"/>
      <c r="BRD151" s="467"/>
      <c r="BRE151" s="467"/>
      <c r="BRF151" s="467"/>
      <c r="BRG151" s="467"/>
      <c r="BRH151" s="467"/>
      <c r="BRI151" s="467"/>
      <c r="BRJ151" s="467"/>
      <c r="BRK151" s="467"/>
      <c r="BRL151" s="467"/>
      <c r="BRM151" s="467"/>
      <c r="BRN151" s="467"/>
      <c r="BRO151" s="467"/>
      <c r="BRP151" s="467"/>
      <c r="BRQ151" s="467"/>
      <c r="BRR151" s="467"/>
      <c r="BRS151" s="467"/>
      <c r="BRT151" s="467"/>
      <c r="BRU151" s="467"/>
      <c r="BRV151" s="467"/>
      <c r="BRW151" s="467"/>
      <c r="BRX151" s="467"/>
      <c r="BRY151" s="467"/>
      <c r="BRZ151" s="467"/>
      <c r="BSA151" s="467"/>
      <c r="BSB151" s="467"/>
      <c r="BSC151" s="467"/>
      <c r="BSD151" s="467"/>
      <c r="BSE151" s="467"/>
      <c r="BSF151" s="467"/>
      <c r="BSG151" s="467"/>
      <c r="BSH151" s="467"/>
      <c r="BSI151" s="467"/>
      <c r="BSJ151" s="467"/>
      <c r="BSK151" s="467"/>
      <c r="BSL151" s="467"/>
      <c r="BSM151" s="467"/>
      <c r="BSN151" s="467"/>
      <c r="BSO151" s="467"/>
      <c r="BSP151" s="467"/>
      <c r="BSQ151" s="467"/>
      <c r="BSR151" s="467"/>
      <c r="BSS151" s="467"/>
      <c r="BST151" s="467"/>
      <c r="BSU151" s="467"/>
      <c r="BSV151" s="467"/>
      <c r="BSW151" s="467"/>
      <c r="BSX151" s="467"/>
      <c r="BSY151" s="467"/>
      <c r="BSZ151" s="467"/>
      <c r="BTA151" s="467"/>
      <c r="BTB151" s="467"/>
      <c r="BTC151" s="467"/>
      <c r="BTD151" s="467"/>
      <c r="BTE151" s="467"/>
      <c r="BTF151" s="467"/>
      <c r="BTG151" s="467"/>
      <c r="BTH151" s="467"/>
      <c r="BTI151" s="467"/>
      <c r="BTJ151" s="467"/>
      <c r="BTK151" s="467"/>
      <c r="BTL151" s="467"/>
      <c r="BTM151" s="467"/>
      <c r="BTN151" s="467"/>
      <c r="BTO151" s="467"/>
      <c r="BTP151" s="467"/>
      <c r="BTQ151" s="467"/>
      <c r="BTR151" s="467"/>
      <c r="BTS151" s="467"/>
      <c r="BTT151" s="467"/>
      <c r="BTU151" s="467"/>
      <c r="BTV151" s="467"/>
      <c r="BTW151" s="467"/>
      <c r="BTX151" s="467"/>
      <c r="BTY151" s="467"/>
      <c r="BTZ151" s="467"/>
      <c r="BUA151" s="467"/>
      <c r="BUB151" s="467"/>
      <c r="BUC151" s="467"/>
      <c r="BUD151" s="467"/>
      <c r="BUE151" s="467"/>
      <c r="BUF151" s="467"/>
      <c r="BUG151" s="467"/>
      <c r="BUH151" s="467"/>
      <c r="BUI151" s="467"/>
      <c r="BUJ151" s="467"/>
      <c r="BUK151" s="467"/>
      <c r="BUL151" s="467"/>
      <c r="BUM151" s="467"/>
      <c r="BUN151" s="467"/>
      <c r="BUO151" s="467"/>
      <c r="BUP151" s="467"/>
      <c r="BUQ151" s="467"/>
      <c r="BUR151" s="467"/>
      <c r="BUS151" s="467"/>
      <c r="BUT151" s="467"/>
      <c r="BUU151" s="467"/>
      <c r="BUV151" s="467"/>
      <c r="BUW151" s="467"/>
      <c r="BUX151" s="467"/>
      <c r="BUY151" s="467"/>
      <c r="BUZ151" s="467"/>
      <c r="BVA151" s="467"/>
      <c r="BVB151" s="467"/>
      <c r="BVC151" s="467"/>
      <c r="BVD151" s="467"/>
      <c r="BVE151" s="467"/>
      <c r="BVF151" s="467"/>
      <c r="BVG151" s="467"/>
      <c r="BVH151" s="467"/>
      <c r="BVI151" s="467"/>
      <c r="BVJ151" s="467"/>
      <c r="BVK151" s="467"/>
      <c r="BVL151" s="467"/>
      <c r="BVM151" s="467"/>
      <c r="BVN151" s="467"/>
      <c r="BVO151" s="467"/>
      <c r="BVP151" s="467"/>
      <c r="BVQ151" s="467"/>
      <c r="BVR151" s="467"/>
      <c r="BVS151" s="467"/>
      <c r="BVT151" s="467"/>
      <c r="BVU151" s="467"/>
      <c r="BVV151" s="467"/>
      <c r="BVW151" s="467"/>
      <c r="BVX151" s="467"/>
      <c r="BVY151" s="467"/>
      <c r="BVZ151" s="467"/>
      <c r="BWA151" s="467"/>
      <c r="BWB151" s="467"/>
      <c r="BWC151" s="467"/>
      <c r="BWD151" s="467"/>
      <c r="BWE151" s="467"/>
      <c r="BWF151" s="467"/>
      <c r="BWG151" s="467"/>
      <c r="BWH151" s="467"/>
      <c r="BWI151" s="467"/>
      <c r="BWJ151" s="467"/>
      <c r="BWK151" s="467"/>
      <c r="BWL151" s="467"/>
      <c r="BWM151" s="467"/>
      <c r="BWN151" s="467"/>
      <c r="BWO151" s="467"/>
      <c r="BWP151" s="467"/>
      <c r="BWQ151" s="467"/>
      <c r="BWR151" s="467"/>
      <c r="BWS151" s="467"/>
      <c r="BWT151" s="467"/>
      <c r="BWU151" s="467"/>
      <c r="BWV151" s="467"/>
      <c r="BWW151" s="467"/>
      <c r="BWX151" s="467"/>
      <c r="BWY151" s="467"/>
      <c r="BWZ151" s="467"/>
      <c r="BXA151" s="467"/>
      <c r="BXB151" s="467"/>
      <c r="BXC151" s="467"/>
      <c r="BXD151" s="467"/>
      <c r="BXE151" s="467"/>
      <c r="BXF151" s="467"/>
      <c r="BXG151" s="467"/>
      <c r="BXH151" s="467"/>
      <c r="BXI151" s="467"/>
      <c r="BXJ151" s="467"/>
      <c r="BXK151" s="467"/>
      <c r="BXL151" s="467"/>
      <c r="BXM151" s="467"/>
      <c r="BXN151" s="467"/>
      <c r="BXO151" s="467"/>
      <c r="BXP151" s="467"/>
      <c r="BXQ151" s="467"/>
      <c r="BXR151" s="467"/>
      <c r="BXS151" s="467"/>
      <c r="BXT151" s="467"/>
      <c r="BXU151" s="467"/>
      <c r="BXV151" s="467"/>
      <c r="BXW151" s="467"/>
      <c r="BXX151" s="467"/>
      <c r="BXY151" s="467"/>
      <c r="BXZ151" s="467"/>
      <c r="BYA151" s="467"/>
      <c r="BYB151" s="467"/>
      <c r="BYC151" s="467"/>
      <c r="BYD151" s="467"/>
      <c r="BYE151" s="467"/>
      <c r="BYF151" s="467"/>
      <c r="BYG151" s="467"/>
      <c r="BYH151" s="467"/>
      <c r="BYI151" s="467"/>
      <c r="BYJ151" s="467"/>
      <c r="BYK151" s="467"/>
      <c r="BYL151" s="467"/>
      <c r="BYM151" s="467"/>
      <c r="BYN151" s="467"/>
      <c r="BYO151" s="467"/>
      <c r="BYP151" s="467"/>
      <c r="BYQ151" s="467"/>
      <c r="BYR151" s="467"/>
      <c r="BYS151" s="467"/>
      <c r="BYT151" s="467"/>
      <c r="BYU151" s="467"/>
      <c r="BYV151" s="467"/>
      <c r="BYW151" s="467"/>
      <c r="BYX151" s="467"/>
      <c r="BYY151" s="467"/>
      <c r="BYZ151" s="467"/>
      <c r="BZA151" s="467"/>
      <c r="BZB151" s="467"/>
      <c r="BZC151" s="467"/>
      <c r="BZD151" s="467"/>
      <c r="BZE151" s="467"/>
      <c r="BZF151" s="467"/>
      <c r="BZG151" s="467"/>
      <c r="BZH151" s="467"/>
      <c r="BZI151" s="467"/>
      <c r="BZJ151" s="467"/>
      <c r="BZK151" s="467"/>
      <c r="BZL151" s="467"/>
      <c r="BZM151" s="467"/>
      <c r="BZN151" s="467"/>
      <c r="BZO151" s="467"/>
      <c r="BZP151" s="467"/>
      <c r="BZQ151" s="467"/>
      <c r="BZR151" s="467"/>
      <c r="BZS151" s="467"/>
      <c r="BZT151" s="467"/>
      <c r="BZU151" s="467"/>
      <c r="BZV151" s="467"/>
      <c r="BZW151" s="467"/>
      <c r="BZX151" s="467"/>
      <c r="BZY151" s="467"/>
      <c r="BZZ151" s="467"/>
      <c r="CAA151" s="467"/>
      <c r="CAB151" s="467"/>
      <c r="CAC151" s="467"/>
      <c r="CAD151" s="467"/>
      <c r="CAE151" s="467"/>
      <c r="CAF151" s="467"/>
      <c r="CAG151" s="467"/>
      <c r="CAH151" s="467"/>
      <c r="CAI151" s="467"/>
      <c r="CAJ151" s="467"/>
      <c r="CAK151" s="467"/>
      <c r="CAL151" s="467"/>
      <c r="CAM151" s="467"/>
      <c r="CAN151" s="467"/>
      <c r="CAO151" s="467"/>
      <c r="CAP151" s="467"/>
      <c r="CAQ151" s="467"/>
      <c r="CAR151" s="467"/>
      <c r="CAS151" s="467"/>
      <c r="CAT151" s="467"/>
      <c r="CAU151" s="467"/>
      <c r="CAV151" s="467"/>
      <c r="CAW151" s="467"/>
      <c r="CAX151" s="467"/>
      <c r="CAY151" s="467"/>
      <c r="CAZ151" s="467"/>
      <c r="CBA151" s="467"/>
      <c r="CBB151" s="467"/>
      <c r="CBC151" s="467"/>
      <c r="CBD151" s="467"/>
      <c r="CBE151" s="467"/>
      <c r="CBF151" s="467"/>
      <c r="CBG151" s="467"/>
      <c r="CBH151" s="467"/>
      <c r="CBI151" s="467"/>
      <c r="CBJ151" s="467"/>
      <c r="CBK151" s="467"/>
      <c r="CBL151" s="467"/>
      <c r="CBM151" s="467"/>
      <c r="CBN151" s="467"/>
      <c r="CBO151" s="467"/>
      <c r="CBP151" s="467"/>
      <c r="CBQ151" s="467"/>
      <c r="CBR151" s="467"/>
      <c r="CBS151" s="467"/>
      <c r="CBT151" s="467"/>
      <c r="CBU151" s="467"/>
      <c r="CBV151" s="467"/>
      <c r="CBW151" s="467"/>
      <c r="CBX151" s="467"/>
      <c r="CBY151" s="467"/>
      <c r="CBZ151" s="467"/>
      <c r="CCA151" s="467"/>
      <c r="CCB151" s="467"/>
      <c r="CCC151" s="467"/>
      <c r="CCD151" s="467"/>
      <c r="CCE151" s="467"/>
      <c r="CCF151" s="467"/>
      <c r="CCG151" s="467"/>
      <c r="CCH151" s="467"/>
      <c r="CCI151" s="467"/>
      <c r="CCJ151" s="467"/>
      <c r="CCK151" s="467"/>
      <c r="CCL151" s="467"/>
      <c r="CCM151" s="467"/>
      <c r="CCN151" s="467"/>
      <c r="CCO151" s="467"/>
      <c r="CCP151" s="467"/>
      <c r="CCQ151" s="467"/>
      <c r="CCR151" s="467"/>
      <c r="CCS151" s="467"/>
      <c r="CCT151" s="467"/>
      <c r="CCU151" s="467"/>
      <c r="CCV151" s="467"/>
      <c r="CCW151" s="467"/>
      <c r="CCX151" s="467"/>
      <c r="CCY151" s="467"/>
      <c r="CCZ151" s="467"/>
      <c r="CDA151" s="467"/>
      <c r="CDB151" s="467"/>
      <c r="CDC151" s="467"/>
      <c r="CDD151" s="467"/>
      <c r="CDE151" s="467"/>
      <c r="CDF151" s="467"/>
      <c r="CDG151" s="467"/>
      <c r="CDH151" s="467"/>
      <c r="CDI151" s="467"/>
      <c r="CDJ151" s="467"/>
      <c r="CDK151" s="467"/>
      <c r="CDL151" s="467"/>
      <c r="CDM151" s="467"/>
      <c r="CDN151" s="467"/>
      <c r="CDO151" s="467"/>
      <c r="CDP151" s="467"/>
      <c r="CDQ151" s="467"/>
      <c r="CDR151" s="467"/>
      <c r="CDS151" s="467"/>
      <c r="CDT151" s="467"/>
      <c r="CDU151" s="467"/>
      <c r="CDV151" s="467"/>
      <c r="CDW151" s="467"/>
      <c r="CDX151" s="467"/>
      <c r="CDY151" s="467"/>
      <c r="CDZ151" s="467"/>
      <c r="CEA151" s="467"/>
      <c r="CEB151" s="467"/>
      <c r="CEC151" s="467"/>
      <c r="CED151" s="467"/>
      <c r="CEE151" s="467"/>
      <c r="CEF151" s="467"/>
      <c r="CEG151" s="467"/>
      <c r="CEH151" s="467"/>
      <c r="CEI151" s="467"/>
      <c r="CEJ151" s="467"/>
      <c r="CEK151" s="467"/>
      <c r="CEL151" s="467"/>
      <c r="CEM151" s="467"/>
      <c r="CEN151" s="467"/>
      <c r="CEO151" s="467"/>
      <c r="CEP151" s="467"/>
      <c r="CEQ151" s="467"/>
      <c r="CER151" s="467"/>
      <c r="CES151" s="467"/>
      <c r="CET151" s="467"/>
      <c r="CEU151" s="467"/>
      <c r="CEV151" s="467"/>
      <c r="CEW151" s="467"/>
      <c r="CEX151" s="467"/>
      <c r="CEY151" s="467"/>
      <c r="CEZ151" s="467"/>
      <c r="CFA151" s="467"/>
      <c r="CFB151" s="467"/>
      <c r="CFC151" s="467"/>
      <c r="CFD151" s="467"/>
      <c r="CFE151" s="467"/>
      <c r="CFF151" s="467"/>
      <c r="CFG151" s="467"/>
      <c r="CFH151" s="467"/>
      <c r="CFI151" s="467"/>
      <c r="CFJ151" s="467"/>
      <c r="CFK151" s="467"/>
      <c r="CFL151" s="467"/>
      <c r="CFM151" s="467"/>
      <c r="CFN151" s="467"/>
      <c r="CFO151" s="467"/>
      <c r="CFP151" s="467"/>
      <c r="CFQ151" s="467"/>
      <c r="CFR151" s="467"/>
      <c r="CFS151" s="467"/>
      <c r="CFT151" s="467"/>
      <c r="CFU151" s="467"/>
      <c r="CFV151" s="467"/>
      <c r="CFW151" s="467"/>
      <c r="CFX151" s="467"/>
      <c r="CFY151" s="467"/>
      <c r="CFZ151" s="467"/>
      <c r="CGA151" s="467"/>
      <c r="CGB151" s="467"/>
      <c r="CGC151" s="467"/>
      <c r="CGD151" s="467"/>
      <c r="CGE151" s="467"/>
      <c r="CGF151" s="467"/>
      <c r="CGG151" s="467"/>
      <c r="CGH151" s="467"/>
      <c r="CGI151" s="467"/>
      <c r="CGJ151" s="467"/>
      <c r="CGK151" s="467"/>
      <c r="CGL151" s="467"/>
      <c r="CGM151" s="467"/>
      <c r="CGN151" s="467"/>
      <c r="CGO151" s="467"/>
      <c r="CGP151" s="467"/>
      <c r="CGQ151" s="467"/>
      <c r="CGR151" s="467"/>
      <c r="CGS151" s="467"/>
      <c r="CGT151" s="467"/>
      <c r="CGU151" s="467"/>
      <c r="CGV151" s="467"/>
      <c r="CGW151" s="467"/>
      <c r="CGX151" s="467"/>
      <c r="CGY151" s="467"/>
      <c r="CGZ151" s="467"/>
      <c r="CHA151" s="467"/>
      <c r="CHB151" s="467"/>
      <c r="CHC151" s="467"/>
      <c r="CHD151" s="467"/>
      <c r="CHE151" s="467"/>
      <c r="CHF151" s="467"/>
      <c r="CHG151" s="467"/>
      <c r="CHH151" s="467"/>
      <c r="CHI151" s="467"/>
      <c r="CHJ151" s="467"/>
      <c r="CHK151" s="467"/>
      <c r="CHL151" s="467"/>
      <c r="CHM151" s="467"/>
      <c r="CHN151" s="467"/>
      <c r="CHO151" s="467"/>
      <c r="CHP151" s="467"/>
      <c r="CHQ151" s="467"/>
      <c r="CHR151" s="467"/>
      <c r="CHS151" s="467"/>
      <c r="CHT151" s="467"/>
      <c r="CHU151" s="467"/>
      <c r="CHV151" s="467"/>
      <c r="CHW151" s="467"/>
      <c r="CHX151" s="467"/>
      <c r="CHY151" s="467"/>
      <c r="CHZ151" s="467"/>
      <c r="CIA151" s="467"/>
      <c r="CIB151" s="467"/>
      <c r="CIC151" s="467"/>
      <c r="CID151" s="467"/>
      <c r="CIE151" s="467"/>
      <c r="CIF151" s="467"/>
      <c r="CIG151" s="467"/>
      <c r="CIH151" s="467"/>
      <c r="CII151" s="467"/>
      <c r="CIJ151" s="467"/>
      <c r="CIK151" s="467"/>
      <c r="CIL151" s="467"/>
      <c r="CIM151" s="467"/>
      <c r="CIN151" s="467"/>
      <c r="CIO151" s="467"/>
      <c r="CIP151" s="467"/>
      <c r="CIQ151" s="467"/>
      <c r="CIR151" s="467"/>
      <c r="CIS151" s="467"/>
      <c r="CIT151" s="467"/>
      <c r="CIU151" s="467"/>
      <c r="CIV151" s="467"/>
      <c r="CIW151" s="467"/>
      <c r="CIX151" s="467"/>
      <c r="CIY151" s="467"/>
      <c r="CIZ151" s="467"/>
      <c r="CJA151" s="467"/>
      <c r="CJB151" s="467"/>
      <c r="CJC151" s="467"/>
      <c r="CJD151" s="467"/>
      <c r="CJE151" s="467"/>
      <c r="CJF151" s="467"/>
      <c r="CJG151" s="467"/>
      <c r="CJH151" s="467"/>
      <c r="CJI151" s="467"/>
      <c r="CJJ151" s="467"/>
      <c r="CJK151" s="467"/>
      <c r="CJL151" s="467"/>
      <c r="CJM151" s="467"/>
      <c r="CJN151" s="467"/>
      <c r="CJO151" s="467"/>
      <c r="CJP151" s="467"/>
      <c r="CJQ151" s="467"/>
      <c r="CJR151" s="467"/>
      <c r="CJS151" s="467"/>
      <c r="CJT151" s="467"/>
      <c r="CJU151" s="467"/>
      <c r="CJV151" s="467"/>
      <c r="CJW151" s="467"/>
      <c r="CJX151" s="467"/>
      <c r="CJY151" s="467"/>
      <c r="CJZ151" s="467"/>
      <c r="CKA151" s="467"/>
      <c r="CKB151" s="467"/>
      <c r="CKC151" s="467"/>
      <c r="CKD151" s="467"/>
      <c r="CKE151" s="467"/>
      <c r="CKF151" s="467"/>
      <c r="CKG151" s="467"/>
      <c r="CKH151" s="467"/>
      <c r="CKI151" s="467"/>
      <c r="CKJ151" s="467"/>
      <c r="CKK151" s="467"/>
      <c r="CKL151" s="467"/>
      <c r="CKM151" s="467"/>
      <c r="CKN151" s="467"/>
      <c r="CKO151" s="467"/>
      <c r="CKP151" s="467"/>
      <c r="CKQ151" s="467"/>
      <c r="CKR151" s="467"/>
      <c r="CKS151" s="467"/>
      <c r="CKT151" s="467"/>
      <c r="CKU151" s="467"/>
      <c r="CKV151" s="467"/>
      <c r="CKW151" s="467"/>
      <c r="CKX151" s="467"/>
      <c r="CKY151" s="467"/>
      <c r="CKZ151" s="467"/>
      <c r="CLA151" s="467"/>
      <c r="CLB151" s="467"/>
      <c r="CLC151" s="467"/>
      <c r="CLD151" s="467"/>
      <c r="CLE151" s="467"/>
      <c r="CLF151" s="467"/>
      <c r="CLG151" s="467"/>
      <c r="CLH151" s="467"/>
      <c r="CLI151" s="467"/>
      <c r="CLJ151" s="467"/>
      <c r="CLK151" s="467"/>
      <c r="CLL151" s="467"/>
      <c r="CLM151" s="467"/>
      <c r="CLN151" s="467"/>
      <c r="CLO151" s="467"/>
      <c r="CLP151" s="467"/>
      <c r="CLQ151" s="467"/>
      <c r="CLR151" s="467"/>
      <c r="CLS151" s="467"/>
      <c r="CLT151" s="467"/>
      <c r="CLU151" s="467"/>
      <c r="CLV151" s="467"/>
      <c r="CLW151" s="467"/>
      <c r="CLX151" s="467"/>
      <c r="CLY151" s="467"/>
      <c r="CLZ151" s="467"/>
      <c r="CMA151" s="467"/>
      <c r="CMB151" s="467"/>
      <c r="CMC151" s="467"/>
      <c r="CMD151" s="467"/>
      <c r="CME151" s="467"/>
      <c r="CMF151" s="467"/>
      <c r="CMG151" s="467"/>
      <c r="CMH151" s="467"/>
      <c r="CMI151" s="467"/>
      <c r="CMJ151" s="467"/>
      <c r="CMK151" s="467"/>
      <c r="CML151" s="467"/>
      <c r="CMM151" s="467"/>
      <c r="CMN151" s="467"/>
      <c r="CMO151" s="467"/>
      <c r="CMP151" s="467"/>
      <c r="CMQ151" s="467"/>
      <c r="CMR151" s="467"/>
      <c r="CMS151" s="467"/>
      <c r="CMT151" s="467"/>
      <c r="CMU151" s="467"/>
      <c r="CMV151" s="467"/>
      <c r="CMW151" s="467"/>
      <c r="CMX151" s="467"/>
      <c r="CMY151" s="467"/>
      <c r="CMZ151" s="467"/>
      <c r="CNA151" s="467"/>
      <c r="CNB151" s="467"/>
      <c r="CNC151" s="467"/>
      <c r="CND151" s="467"/>
      <c r="CNE151" s="467"/>
      <c r="CNF151" s="467"/>
      <c r="CNG151" s="467"/>
      <c r="CNH151" s="467"/>
      <c r="CNI151" s="467"/>
      <c r="CNJ151" s="467"/>
      <c r="CNK151" s="467"/>
      <c r="CNL151" s="467"/>
      <c r="CNM151" s="467"/>
      <c r="CNN151" s="467"/>
      <c r="CNO151" s="467"/>
      <c r="CNP151" s="467"/>
      <c r="CNQ151" s="467"/>
      <c r="CNR151" s="467"/>
      <c r="CNS151" s="467"/>
      <c r="CNT151" s="467"/>
      <c r="CNU151" s="467"/>
      <c r="CNV151" s="467"/>
      <c r="CNW151" s="467"/>
      <c r="CNX151" s="467"/>
      <c r="CNY151" s="467"/>
      <c r="CNZ151" s="467"/>
      <c r="COA151" s="467"/>
      <c r="COB151" s="467"/>
      <c r="COC151" s="467"/>
      <c r="COD151" s="467"/>
      <c r="COE151" s="467"/>
      <c r="COF151" s="467"/>
      <c r="COG151" s="467"/>
      <c r="COH151" s="467"/>
      <c r="COI151" s="467"/>
      <c r="COJ151" s="467"/>
      <c r="COK151" s="467"/>
      <c r="COL151" s="467"/>
      <c r="COM151" s="467"/>
      <c r="CON151" s="467"/>
      <c r="COO151" s="467"/>
      <c r="COP151" s="467"/>
      <c r="COQ151" s="467"/>
      <c r="COR151" s="467"/>
      <c r="COS151" s="467"/>
      <c r="COT151" s="467"/>
      <c r="COU151" s="467"/>
      <c r="COV151" s="467"/>
      <c r="COW151" s="467"/>
      <c r="COX151" s="467"/>
      <c r="COY151" s="467"/>
      <c r="COZ151" s="467"/>
      <c r="CPA151" s="467"/>
      <c r="CPB151" s="467"/>
      <c r="CPC151" s="467"/>
      <c r="CPD151" s="467"/>
      <c r="CPE151" s="467"/>
      <c r="CPF151" s="467"/>
      <c r="CPG151" s="467"/>
      <c r="CPH151" s="467"/>
      <c r="CPI151" s="467"/>
      <c r="CPJ151" s="467"/>
      <c r="CPK151" s="467"/>
      <c r="CPL151" s="467"/>
      <c r="CPM151" s="467"/>
      <c r="CPN151" s="467"/>
      <c r="CPO151" s="467"/>
      <c r="CPP151" s="467"/>
      <c r="CPQ151" s="467"/>
      <c r="CPR151" s="467"/>
      <c r="CPS151" s="467"/>
      <c r="CPT151" s="467"/>
      <c r="CPU151" s="467"/>
      <c r="CPV151" s="467"/>
      <c r="CPW151" s="467"/>
      <c r="CPX151" s="467"/>
      <c r="CPY151" s="467"/>
      <c r="CPZ151" s="467"/>
      <c r="CQA151" s="467"/>
      <c r="CQB151" s="467"/>
      <c r="CQC151" s="467"/>
      <c r="CQD151" s="467"/>
      <c r="CQE151" s="467"/>
      <c r="CQF151" s="467"/>
      <c r="CQG151" s="467"/>
      <c r="CQH151" s="467"/>
      <c r="CQI151" s="467"/>
      <c r="CQJ151" s="467"/>
      <c r="CQK151" s="467"/>
      <c r="CQL151" s="467"/>
      <c r="CQM151" s="467"/>
      <c r="CQN151" s="467"/>
      <c r="CQO151" s="467"/>
      <c r="CQP151" s="467"/>
      <c r="CQQ151" s="467"/>
      <c r="CQR151" s="467"/>
      <c r="CQS151" s="467"/>
      <c r="CQT151" s="467"/>
      <c r="CQU151" s="467"/>
      <c r="CQV151" s="467"/>
      <c r="CQW151" s="467"/>
      <c r="CQX151" s="467"/>
      <c r="CQY151" s="467"/>
      <c r="CQZ151" s="467"/>
      <c r="CRA151" s="467"/>
      <c r="CRB151" s="467"/>
      <c r="CRC151" s="467"/>
      <c r="CRD151" s="467"/>
      <c r="CRE151" s="467"/>
      <c r="CRF151" s="467"/>
      <c r="CRG151" s="467"/>
      <c r="CRH151" s="467"/>
      <c r="CRI151" s="467"/>
      <c r="CRJ151" s="467"/>
      <c r="CRK151" s="467"/>
      <c r="CRL151" s="467"/>
      <c r="CRM151" s="467"/>
      <c r="CRN151" s="467"/>
      <c r="CRO151" s="467"/>
      <c r="CRP151" s="467"/>
      <c r="CRQ151" s="467"/>
      <c r="CRR151" s="467"/>
      <c r="CRS151" s="467"/>
      <c r="CRT151" s="467"/>
      <c r="CRU151" s="467"/>
      <c r="CRV151" s="467"/>
      <c r="CRW151" s="467"/>
      <c r="CRX151" s="467"/>
      <c r="CRY151" s="467"/>
      <c r="CRZ151" s="467"/>
      <c r="CSA151" s="467"/>
      <c r="CSB151" s="467"/>
      <c r="CSC151" s="467"/>
      <c r="CSD151" s="467"/>
      <c r="CSE151" s="467"/>
      <c r="CSF151" s="467"/>
      <c r="CSG151" s="467"/>
      <c r="CSH151" s="467"/>
      <c r="CSI151" s="467"/>
      <c r="CSJ151" s="467"/>
      <c r="CSK151" s="467"/>
      <c r="CSL151" s="467"/>
      <c r="CSM151" s="467"/>
      <c r="CSN151" s="467"/>
      <c r="CSO151" s="467"/>
      <c r="CSP151" s="467"/>
      <c r="CSQ151" s="467"/>
      <c r="CSR151" s="467"/>
      <c r="CSS151" s="467"/>
      <c r="CST151" s="467"/>
      <c r="CSU151" s="467"/>
      <c r="CSV151" s="467"/>
      <c r="CSW151" s="467"/>
      <c r="CSX151" s="467"/>
      <c r="CSY151" s="467"/>
      <c r="CSZ151" s="467"/>
      <c r="CTA151" s="467"/>
      <c r="CTB151" s="467"/>
      <c r="CTC151" s="467"/>
      <c r="CTD151" s="467"/>
      <c r="CTE151" s="467"/>
      <c r="CTF151" s="467"/>
      <c r="CTG151" s="467"/>
      <c r="CTH151" s="467"/>
      <c r="CTI151" s="467"/>
      <c r="CTJ151" s="467"/>
      <c r="CTK151" s="467"/>
      <c r="CTL151" s="467"/>
      <c r="CTM151" s="467"/>
      <c r="CTN151" s="467"/>
      <c r="CTO151" s="467"/>
      <c r="CTP151" s="467"/>
      <c r="CTQ151" s="467"/>
      <c r="CTR151" s="467"/>
      <c r="CTS151" s="467"/>
      <c r="CTT151" s="467"/>
      <c r="CTU151" s="467"/>
      <c r="CTV151" s="467"/>
      <c r="CTW151" s="467"/>
      <c r="CTX151" s="467"/>
      <c r="CTY151" s="467"/>
      <c r="CTZ151" s="467"/>
      <c r="CUA151" s="467"/>
      <c r="CUB151" s="467"/>
      <c r="CUC151" s="467"/>
      <c r="CUD151" s="467"/>
      <c r="CUE151" s="467"/>
      <c r="CUF151" s="467"/>
      <c r="CUG151" s="467"/>
      <c r="CUH151" s="467"/>
      <c r="CUI151" s="467"/>
      <c r="CUJ151" s="467"/>
      <c r="CUK151" s="467"/>
      <c r="CUL151" s="467"/>
      <c r="CUM151" s="467"/>
      <c r="CUN151" s="467"/>
      <c r="CUO151" s="467"/>
      <c r="CUP151" s="467"/>
      <c r="CUQ151" s="467"/>
      <c r="CUR151" s="467"/>
      <c r="CUS151" s="467"/>
      <c r="CUT151" s="467"/>
      <c r="CUU151" s="467"/>
      <c r="CUV151" s="467"/>
      <c r="CUW151" s="467"/>
      <c r="CUX151" s="467"/>
      <c r="CUY151" s="467"/>
      <c r="CUZ151" s="467"/>
      <c r="CVA151" s="467"/>
      <c r="CVB151" s="467"/>
      <c r="CVC151" s="467"/>
      <c r="CVD151" s="467"/>
      <c r="CVE151" s="467"/>
      <c r="CVF151" s="467"/>
      <c r="CVG151" s="467"/>
      <c r="CVH151" s="467"/>
      <c r="CVI151" s="467"/>
      <c r="CVJ151" s="467"/>
      <c r="CVK151" s="467"/>
      <c r="CVL151" s="467"/>
      <c r="CVM151" s="467"/>
      <c r="CVN151" s="467"/>
      <c r="CVO151" s="467"/>
      <c r="CVP151" s="467"/>
      <c r="CVQ151" s="467"/>
      <c r="CVR151" s="467"/>
      <c r="CVS151" s="467"/>
      <c r="CVT151" s="467"/>
      <c r="CVU151" s="467"/>
      <c r="CVV151" s="467"/>
      <c r="CVW151" s="467"/>
      <c r="CVX151" s="467"/>
      <c r="CVY151" s="467"/>
      <c r="CVZ151" s="467"/>
      <c r="CWA151" s="467"/>
      <c r="CWB151" s="467"/>
      <c r="CWC151" s="467"/>
      <c r="CWD151" s="467"/>
      <c r="CWE151" s="467"/>
      <c r="CWF151" s="467"/>
      <c r="CWG151" s="467"/>
      <c r="CWH151" s="467"/>
      <c r="CWI151" s="467"/>
      <c r="CWJ151" s="467"/>
      <c r="CWK151" s="467"/>
      <c r="CWL151" s="467"/>
      <c r="CWM151" s="467"/>
      <c r="CWN151" s="467"/>
      <c r="CWO151" s="467"/>
      <c r="CWP151" s="467"/>
      <c r="CWQ151" s="467"/>
      <c r="CWR151" s="467"/>
      <c r="CWS151" s="467"/>
      <c r="CWT151" s="467"/>
      <c r="CWU151" s="467"/>
      <c r="CWV151" s="467"/>
      <c r="CWW151" s="467"/>
      <c r="CWX151" s="467"/>
      <c r="CWY151" s="467"/>
      <c r="CWZ151" s="467"/>
      <c r="CXA151" s="467"/>
      <c r="CXB151" s="467"/>
      <c r="CXC151" s="467"/>
      <c r="CXD151" s="467"/>
      <c r="CXE151" s="467"/>
      <c r="CXF151" s="467"/>
      <c r="CXG151" s="467"/>
      <c r="CXH151" s="467"/>
      <c r="CXI151" s="467"/>
      <c r="CXJ151" s="467"/>
      <c r="CXK151" s="467"/>
      <c r="CXL151" s="467"/>
      <c r="CXM151" s="467"/>
      <c r="CXN151" s="467"/>
      <c r="CXO151" s="467"/>
      <c r="CXP151" s="467"/>
      <c r="CXQ151" s="467"/>
      <c r="CXR151" s="467"/>
      <c r="CXS151" s="467"/>
      <c r="CXT151" s="467"/>
      <c r="CXU151" s="467"/>
      <c r="CXV151" s="467"/>
      <c r="CXW151" s="467"/>
      <c r="CXX151" s="467"/>
      <c r="CXY151" s="467"/>
      <c r="CXZ151" s="467"/>
      <c r="CYA151" s="467"/>
      <c r="CYB151" s="467"/>
      <c r="CYC151" s="467"/>
      <c r="CYD151" s="467"/>
      <c r="CYE151" s="467"/>
      <c r="CYF151" s="467"/>
      <c r="CYG151" s="467"/>
      <c r="CYH151" s="467"/>
      <c r="CYI151" s="467"/>
      <c r="CYJ151" s="467"/>
      <c r="CYK151" s="467"/>
      <c r="CYL151" s="467"/>
      <c r="CYM151" s="467"/>
      <c r="CYN151" s="467"/>
      <c r="CYO151" s="467"/>
      <c r="CYP151" s="467"/>
      <c r="CYQ151" s="467"/>
      <c r="CYR151" s="467"/>
      <c r="CYS151" s="467"/>
      <c r="CYT151" s="467"/>
      <c r="CYU151" s="467"/>
      <c r="CYV151" s="467"/>
      <c r="CYW151" s="467"/>
      <c r="CYX151" s="467"/>
      <c r="CYY151" s="467"/>
      <c r="CYZ151" s="467"/>
      <c r="CZA151" s="467"/>
      <c r="CZB151" s="467"/>
      <c r="CZC151" s="467"/>
      <c r="CZD151" s="467"/>
      <c r="CZE151" s="467"/>
      <c r="CZF151" s="467"/>
      <c r="CZG151" s="467"/>
      <c r="CZH151" s="467"/>
      <c r="CZI151" s="467"/>
      <c r="CZJ151" s="467"/>
      <c r="CZK151" s="467"/>
      <c r="CZL151" s="467"/>
      <c r="CZM151" s="467"/>
      <c r="CZN151" s="467"/>
      <c r="CZO151" s="467"/>
      <c r="CZP151" s="467"/>
      <c r="CZQ151" s="467"/>
      <c r="CZR151" s="467"/>
      <c r="CZS151" s="467"/>
      <c r="CZT151" s="467"/>
      <c r="CZU151" s="467"/>
      <c r="CZV151" s="467"/>
      <c r="CZW151" s="467"/>
      <c r="CZX151" s="467"/>
      <c r="CZY151" s="467"/>
      <c r="CZZ151" s="467"/>
      <c r="DAA151" s="467"/>
      <c r="DAB151" s="467"/>
      <c r="DAC151" s="467"/>
      <c r="DAD151" s="467"/>
      <c r="DAE151" s="467"/>
      <c r="DAF151" s="467"/>
      <c r="DAG151" s="467"/>
      <c r="DAH151" s="467"/>
      <c r="DAI151" s="467"/>
      <c r="DAJ151" s="467"/>
      <c r="DAK151" s="467"/>
      <c r="DAL151" s="467"/>
      <c r="DAM151" s="467"/>
      <c r="DAN151" s="467"/>
      <c r="DAO151" s="467"/>
      <c r="DAP151" s="467"/>
      <c r="DAQ151" s="467"/>
      <c r="DAR151" s="467"/>
      <c r="DAS151" s="467"/>
      <c r="DAT151" s="467"/>
      <c r="DAU151" s="467"/>
      <c r="DAV151" s="467"/>
      <c r="DAW151" s="467"/>
      <c r="DAX151" s="467"/>
      <c r="DAY151" s="467"/>
      <c r="DAZ151" s="467"/>
      <c r="DBA151" s="467"/>
      <c r="DBB151" s="467"/>
      <c r="DBC151" s="467"/>
      <c r="DBD151" s="467"/>
      <c r="DBE151" s="467"/>
      <c r="DBF151" s="467"/>
      <c r="DBG151" s="467"/>
      <c r="DBH151" s="467"/>
      <c r="DBI151" s="467"/>
      <c r="DBJ151" s="467"/>
      <c r="DBK151" s="467"/>
      <c r="DBL151" s="467"/>
      <c r="DBM151" s="467"/>
      <c r="DBN151" s="467"/>
      <c r="DBO151" s="467"/>
      <c r="DBP151" s="467"/>
      <c r="DBQ151" s="467"/>
      <c r="DBR151" s="467"/>
      <c r="DBS151" s="467"/>
      <c r="DBT151" s="467"/>
      <c r="DBU151" s="467"/>
      <c r="DBV151" s="467"/>
      <c r="DBW151" s="467"/>
      <c r="DBX151" s="467"/>
      <c r="DBY151" s="467"/>
      <c r="DBZ151" s="467"/>
      <c r="DCA151" s="467"/>
      <c r="DCB151" s="467"/>
      <c r="DCC151" s="467"/>
      <c r="DCD151" s="467"/>
      <c r="DCE151" s="467"/>
      <c r="DCF151" s="467"/>
      <c r="DCG151" s="467"/>
      <c r="DCH151" s="467"/>
      <c r="DCI151" s="467"/>
      <c r="DCJ151" s="467"/>
      <c r="DCK151" s="467"/>
      <c r="DCL151" s="467"/>
      <c r="DCM151" s="467"/>
      <c r="DCN151" s="467"/>
      <c r="DCO151" s="467"/>
      <c r="DCP151" s="467"/>
      <c r="DCQ151" s="467"/>
      <c r="DCR151" s="467"/>
      <c r="DCS151" s="467"/>
      <c r="DCT151" s="467"/>
      <c r="DCU151" s="467"/>
      <c r="DCV151" s="467"/>
      <c r="DCW151" s="467"/>
      <c r="DCX151" s="467"/>
      <c r="DCY151" s="467"/>
      <c r="DCZ151" s="467"/>
      <c r="DDA151" s="467"/>
      <c r="DDB151" s="467"/>
      <c r="DDC151" s="467"/>
      <c r="DDD151" s="467"/>
      <c r="DDE151" s="467"/>
      <c r="DDF151" s="467"/>
      <c r="DDG151" s="467"/>
      <c r="DDH151" s="467"/>
      <c r="DDI151" s="467"/>
      <c r="DDJ151" s="467"/>
      <c r="DDK151" s="467"/>
      <c r="DDL151" s="467"/>
      <c r="DDM151" s="467"/>
      <c r="DDN151" s="467"/>
      <c r="DDO151" s="467"/>
      <c r="DDP151" s="467"/>
      <c r="DDQ151" s="467"/>
      <c r="DDR151" s="467"/>
      <c r="DDS151" s="467"/>
      <c r="DDT151" s="467"/>
      <c r="DDU151" s="467"/>
      <c r="DDV151" s="467"/>
      <c r="DDW151" s="467"/>
      <c r="DDX151" s="467"/>
      <c r="DDY151" s="467"/>
      <c r="DDZ151" s="467"/>
      <c r="DEA151" s="467"/>
      <c r="DEB151" s="467"/>
      <c r="DEC151" s="467"/>
      <c r="DED151" s="467"/>
      <c r="DEE151" s="467"/>
      <c r="DEF151" s="467"/>
      <c r="DEG151" s="467"/>
      <c r="DEH151" s="467"/>
      <c r="DEI151" s="467"/>
      <c r="DEJ151" s="467"/>
      <c r="DEK151" s="467"/>
      <c r="DEL151" s="467"/>
      <c r="DEM151" s="467"/>
      <c r="DEN151" s="467"/>
      <c r="DEO151" s="467"/>
      <c r="DEP151" s="467"/>
      <c r="DEQ151" s="467"/>
      <c r="DER151" s="467"/>
      <c r="DES151" s="467"/>
      <c r="DET151" s="467"/>
      <c r="DEU151" s="467"/>
      <c r="DEV151" s="467"/>
      <c r="DEW151" s="467"/>
      <c r="DEX151" s="467"/>
      <c r="DEY151" s="467"/>
      <c r="DEZ151" s="467"/>
      <c r="DFA151" s="467"/>
      <c r="DFB151" s="467"/>
      <c r="DFC151" s="467"/>
      <c r="DFD151" s="467"/>
      <c r="DFE151" s="467"/>
      <c r="DFF151" s="467"/>
      <c r="DFG151" s="467"/>
      <c r="DFH151" s="467"/>
      <c r="DFI151" s="467"/>
      <c r="DFJ151" s="467"/>
      <c r="DFK151" s="467"/>
      <c r="DFL151" s="467"/>
      <c r="DFM151" s="467"/>
      <c r="DFN151" s="467"/>
      <c r="DFO151" s="467"/>
      <c r="DFP151" s="467"/>
      <c r="DFQ151" s="467"/>
      <c r="DFR151" s="467"/>
      <c r="DFS151" s="467"/>
      <c r="DFT151" s="467"/>
      <c r="DFU151" s="467"/>
      <c r="DFV151" s="467"/>
      <c r="DFW151" s="467"/>
      <c r="DFX151" s="467"/>
      <c r="DFY151" s="467"/>
      <c r="DFZ151" s="467"/>
      <c r="DGA151" s="467"/>
      <c r="DGB151" s="467"/>
      <c r="DGC151" s="467"/>
      <c r="DGD151" s="467"/>
      <c r="DGE151" s="467"/>
      <c r="DGF151" s="467"/>
      <c r="DGG151" s="467"/>
      <c r="DGH151" s="467"/>
      <c r="DGI151" s="467"/>
      <c r="DGJ151" s="467"/>
      <c r="DGK151" s="467"/>
      <c r="DGL151" s="467"/>
      <c r="DGM151" s="467"/>
      <c r="DGN151" s="467"/>
      <c r="DGO151" s="467"/>
      <c r="DGP151" s="467"/>
      <c r="DGQ151" s="467"/>
      <c r="DGR151" s="467"/>
      <c r="DGS151" s="467"/>
      <c r="DGT151" s="467"/>
      <c r="DGU151" s="467"/>
      <c r="DGV151" s="467"/>
      <c r="DGW151" s="467"/>
      <c r="DGX151" s="467"/>
      <c r="DGY151" s="467"/>
      <c r="DGZ151" s="467"/>
      <c r="DHA151" s="467"/>
      <c r="DHB151" s="467"/>
      <c r="DHC151" s="467"/>
      <c r="DHD151" s="467"/>
      <c r="DHE151" s="467"/>
      <c r="DHF151" s="467"/>
      <c r="DHG151" s="467"/>
      <c r="DHH151" s="467"/>
      <c r="DHI151" s="467"/>
      <c r="DHJ151" s="467"/>
      <c r="DHK151" s="467"/>
      <c r="DHL151" s="467"/>
      <c r="DHM151" s="467"/>
      <c r="DHN151" s="467"/>
      <c r="DHO151" s="467"/>
      <c r="DHP151" s="467"/>
      <c r="DHQ151" s="467"/>
      <c r="DHR151" s="467"/>
      <c r="DHS151" s="467"/>
      <c r="DHT151" s="467"/>
      <c r="DHU151" s="467"/>
      <c r="DHV151" s="467"/>
      <c r="DHW151" s="467"/>
      <c r="DHX151" s="467"/>
      <c r="DHY151" s="467"/>
      <c r="DHZ151" s="467"/>
      <c r="DIA151" s="467"/>
      <c r="DIB151" s="467"/>
      <c r="DIC151" s="467"/>
      <c r="DID151" s="467"/>
      <c r="DIE151" s="467"/>
      <c r="DIF151" s="467"/>
      <c r="DIG151" s="467"/>
      <c r="DIH151" s="467"/>
      <c r="DII151" s="467"/>
      <c r="DIJ151" s="467"/>
      <c r="DIK151" s="467"/>
      <c r="DIL151" s="467"/>
      <c r="DIM151" s="467"/>
      <c r="DIN151" s="467"/>
      <c r="DIO151" s="467"/>
      <c r="DIP151" s="467"/>
      <c r="DIQ151" s="467"/>
      <c r="DIR151" s="467"/>
      <c r="DIS151" s="467"/>
      <c r="DIT151" s="467"/>
      <c r="DIU151" s="467"/>
      <c r="DIV151" s="467"/>
      <c r="DIW151" s="467"/>
      <c r="DIX151" s="467"/>
      <c r="DIY151" s="467"/>
      <c r="DIZ151" s="467"/>
      <c r="DJA151" s="467"/>
      <c r="DJB151" s="467"/>
      <c r="DJC151" s="467"/>
      <c r="DJD151" s="467"/>
      <c r="DJE151" s="467"/>
      <c r="DJF151" s="467"/>
      <c r="DJG151" s="467"/>
      <c r="DJH151" s="467"/>
      <c r="DJI151" s="467"/>
      <c r="DJJ151" s="467"/>
      <c r="DJK151" s="467"/>
      <c r="DJL151" s="467"/>
      <c r="DJM151" s="467"/>
      <c r="DJN151" s="467"/>
      <c r="DJO151" s="467"/>
      <c r="DJP151" s="467"/>
      <c r="DJQ151" s="467"/>
      <c r="DJR151" s="467"/>
      <c r="DJS151" s="467"/>
      <c r="DJT151" s="467"/>
      <c r="DJU151" s="467"/>
      <c r="DJV151" s="467"/>
      <c r="DJW151" s="467"/>
      <c r="DJX151" s="467"/>
      <c r="DJY151" s="467"/>
      <c r="DJZ151" s="467"/>
      <c r="DKA151" s="467"/>
      <c r="DKB151" s="467"/>
      <c r="DKC151" s="467"/>
      <c r="DKD151" s="467"/>
      <c r="DKE151" s="467"/>
      <c r="DKF151" s="467"/>
      <c r="DKG151" s="467"/>
      <c r="DKH151" s="467"/>
      <c r="DKI151" s="467"/>
      <c r="DKJ151" s="467"/>
      <c r="DKK151" s="467"/>
      <c r="DKL151" s="467"/>
      <c r="DKM151" s="467"/>
      <c r="DKN151" s="467"/>
      <c r="DKO151" s="467"/>
      <c r="DKP151" s="467"/>
      <c r="DKQ151" s="467"/>
      <c r="DKR151" s="467"/>
      <c r="DKS151" s="467"/>
      <c r="DKT151" s="467"/>
      <c r="DKU151" s="467"/>
      <c r="DKV151" s="467"/>
      <c r="DKW151" s="467"/>
      <c r="DKX151" s="467"/>
      <c r="DKY151" s="467"/>
      <c r="DKZ151" s="467"/>
      <c r="DLA151" s="467"/>
      <c r="DLB151" s="467"/>
      <c r="DLC151" s="467"/>
      <c r="DLD151" s="467"/>
      <c r="DLE151" s="467"/>
      <c r="DLF151" s="467"/>
      <c r="DLG151" s="467"/>
      <c r="DLH151" s="467"/>
      <c r="DLI151" s="467"/>
      <c r="DLJ151" s="467"/>
      <c r="DLK151" s="467"/>
      <c r="DLL151" s="467"/>
      <c r="DLM151" s="467"/>
      <c r="DLN151" s="467"/>
      <c r="DLO151" s="467"/>
      <c r="DLP151" s="467"/>
      <c r="DLQ151" s="467"/>
      <c r="DLR151" s="467"/>
      <c r="DLS151" s="467"/>
      <c r="DLT151" s="467"/>
      <c r="DLU151" s="467"/>
      <c r="DLV151" s="467"/>
      <c r="DLW151" s="467"/>
      <c r="DLX151" s="467"/>
      <c r="DLY151" s="467"/>
      <c r="DLZ151" s="467"/>
      <c r="DMA151" s="467"/>
      <c r="DMB151" s="467"/>
      <c r="DMC151" s="467"/>
      <c r="DMD151" s="467"/>
      <c r="DME151" s="467"/>
      <c r="DMF151" s="467"/>
      <c r="DMG151" s="467"/>
      <c r="DMH151" s="467"/>
      <c r="DMI151" s="467"/>
      <c r="DMJ151" s="467"/>
      <c r="DMK151" s="467"/>
      <c r="DML151" s="467"/>
      <c r="DMM151" s="467"/>
      <c r="DMN151" s="467"/>
      <c r="DMO151" s="467"/>
      <c r="DMP151" s="467"/>
      <c r="DMQ151" s="467"/>
      <c r="DMR151" s="467"/>
      <c r="DMS151" s="467"/>
      <c r="DMT151" s="467"/>
      <c r="DMU151" s="467"/>
      <c r="DMV151" s="467"/>
      <c r="DMW151" s="467"/>
      <c r="DMX151" s="467"/>
      <c r="DMY151" s="467"/>
      <c r="DMZ151" s="467"/>
      <c r="DNA151" s="467"/>
      <c r="DNB151" s="467"/>
      <c r="DNC151" s="467"/>
      <c r="DND151" s="467"/>
      <c r="DNE151" s="467"/>
      <c r="DNF151" s="467"/>
      <c r="DNG151" s="467"/>
      <c r="DNH151" s="467"/>
      <c r="DNI151" s="467"/>
      <c r="DNJ151" s="467"/>
      <c r="DNK151" s="467"/>
      <c r="DNL151" s="467"/>
      <c r="DNM151" s="467"/>
      <c r="DNN151" s="467"/>
      <c r="DNO151" s="467"/>
      <c r="DNP151" s="467"/>
      <c r="DNQ151" s="467"/>
      <c r="DNR151" s="467"/>
      <c r="DNS151" s="467"/>
      <c r="DNT151" s="467"/>
      <c r="DNU151" s="467"/>
      <c r="DNV151" s="467"/>
      <c r="DNW151" s="467"/>
      <c r="DNX151" s="467"/>
      <c r="DNY151" s="467"/>
      <c r="DNZ151" s="467"/>
      <c r="DOA151" s="467"/>
      <c r="DOB151" s="467"/>
      <c r="DOC151" s="467"/>
      <c r="DOD151" s="467"/>
      <c r="DOE151" s="467"/>
      <c r="DOF151" s="467"/>
      <c r="DOG151" s="467"/>
      <c r="DOH151" s="467"/>
      <c r="DOI151" s="467"/>
      <c r="DOJ151" s="467"/>
      <c r="DOK151" s="467"/>
      <c r="DOL151" s="467"/>
      <c r="DOM151" s="467"/>
      <c r="DON151" s="467"/>
      <c r="DOO151" s="467"/>
      <c r="DOP151" s="467"/>
      <c r="DOQ151" s="467"/>
      <c r="DOR151" s="467"/>
      <c r="DOS151" s="467"/>
      <c r="DOT151" s="467"/>
      <c r="DOU151" s="467"/>
      <c r="DOV151" s="467"/>
      <c r="DOW151" s="467"/>
      <c r="DOX151" s="467"/>
      <c r="DOY151" s="467"/>
      <c r="DOZ151" s="467"/>
      <c r="DPA151" s="467"/>
      <c r="DPB151" s="467"/>
      <c r="DPC151" s="467"/>
      <c r="DPD151" s="467"/>
      <c r="DPE151" s="467"/>
      <c r="DPF151" s="467"/>
      <c r="DPG151" s="467"/>
      <c r="DPH151" s="467"/>
      <c r="DPI151" s="467"/>
      <c r="DPJ151" s="467"/>
      <c r="DPK151" s="467"/>
      <c r="DPL151" s="467"/>
      <c r="DPM151" s="467"/>
      <c r="DPN151" s="467"/>
      <c r="DPO151" s="467"/>
      <c r="DPP151" s="467"/>
      <c r="DPQ151" s="467"/>
      <c r="DPR151" s="467"/>
      <c r="DPS151" s="467"/>
      <c r="DPT151" s="467"/>
      <c r="DPU151" s="467"/>
      <c r="DPV151" s="467"/>
      <c r="DPW151" s="467"/>
      <c r="DPX151" s="467"/>
      <c r="DPY151" s="467"/>
      <c r="DPZ151" s="467"/>
      <c r="DQA151" s="467"/>
      <c r="DQB151" s="467"/>
      <c r="DQC151" s="467"/>
      <c r="DQD151" s="467"/>
      <c r="DQE151" s="467"/>
      <c r="DQF151" s="467"/>
      <c r="DQG151" s="467"/>
      <c r="DQH151" s="467"/>
      <c r="DQI151" s="467"/>
      <c r="DQJ151" s="467"/>
      <c r="DQK151" s="467"/>
      <c r="DQL151" s="467"/>
      <c r="DQM151" s="467"/>
      <c r="DQN151" s="467"/>
      <c r="DQO151" s="467"/>
      <c r="DQP151" s="467"/>
      <c r="DQQ151" s="467"/>
      <c r="DQR151" s="467"/>
      <c r="DQS151" s="467"/>
      <c r="DQT151" s="467"/>
      <c r="DQU151" s="467"/>
      <c r="DQV151" s="467"/>
      <c r="DQW151" s="467"/>
      <c r="DQX151" s="467"/>
      <c r="DQY151" s="467"/>
      <c r="DQZ151" s="467"/>
      <c r="DRA151" s="467"/>
      <c r="DRB151" s="467"/>
      <c r="DRC151" s="467"/>
      <c r="DRD151" s="467"/>
      <c r="DRE151" s="467"/>
      <c r="DRF151" s="467"/>
      <c r="DRG151" s="467"/>
      <c r="DRH151" s="467"/>
      <c r="DRI151" s="467"/>
      <c r="DRJ151" s="467"/>
      <c r="DRK151" s="467"/>
      <c r="DRL151" s="467"/>
      <c r="DRM151" s="467"/>
      <c r="DRN151" s="467"/>
      <c r="DRO151" s="467"/>
      <c r="DRP151" s="467"/>
      <c r="DRQ151" s="467"/>
      <c r="DRR151" s="467"/>
      <c r="DRS151" s="467"/>
      <c r="DRT151" s="467"/>
      <c r="DRU151" s="467"/>
      <c r="DRV151" s="467"/>
      <c r="DRW151" s="467"/>
      <c r="DRX151" s="467"/>
      <c r="DRY151" s="467"/>
      <c r="DRZ151" s="467"/>
      <c r="DSA151" s="467"/>
      <c r="DSB151" s="467"/>
      <c r="DSC151" s="467"/>
      <c r="DSD151" s="467"/>
      <c r="DSE151" s="467"/>
      <c r="DSF151" s="467"/>
      <c r="DSG151" s="467"/>
      <c r="DSH151" s="467"/>
      <c r="DSI151" s="467"/>
      <c r="DSJ151" s="467"/>
      <c r="DSK151" s="467"/>
      <c r="DSL151" s="467"/>
      <c r="DSM151" s="467"/>
      <c r="DSN151" s="467"/>
      <c r="DSO151" s="467"/>
      <c r="DSP151" s="467"/>
      <c r="DSQ151" s="467"/>
      <c r="DSR151" s="467"/>
      <c r="DSS151" s="467"/>
      <c r="DST151" s="467"/>
      <c r="DSU151" s="467"/>
      <c r="DSV151" s="467"/>
      <c r="DSW151" s="467"/>
      <c r="DSX151" s="467"/>
      <c r="DSY151" s="467"/>
      <c r="DSZ151" s="467"/>
      <c r="DTA151" s="467"/>
      <c r="DTB151" s="467"/>
      <c r="DTC151" s="467"/>
      <c r="DTD151" s="467"/>
      <c r="DTE151" s="467"/>
      <c r="DTF151" s="467"/>
      <c r="DTG151" s="467"/>
      <c r="DTH151" s="467"/>
      <c r="DTI151" s="467"/>
      <c r="DTJ151" s="467"/>
      <c r="DTK151" s="467"/>
      <c r="DTL151" s="467"/>
      <c r="DTM151" s="467"/>
      <c r="DTN151" s="467"/>
      <c r="DTO151" s="467"/>
      <c r="DTP151" s="467"/>
      <c r="DTQ151" s="467"/>
      <c r="DTR151" s="467"/>
      <c r="DTS151" s="467"/>
      <c r="DTT151" s="467"/>
      <c r="DTU151" s="467"/>
      <c r="DTV151" s="467"/>
      <c r="DTW151" s="467"/>
      <c r="DTX151" s="467"/>
      <c r="DTY151" s="467"/>
      <c r="DTZ151" s="467"/>
      <c r="DUA151" s="467"/>
      <c r="DUB151" s="467"/>
      <c r="DUC151" s="467"/>
      <c r="DUD151" s="467"/>
      <c r="DUE151" s="467"/>
      <c r="DUF151" s="467"/>
      <c r="DUG151" s="467"/>
      <c r="DUH151" s="467"/>
      <c r="DUI151" s="467"/>
      <c r="DUJ151" s="467"/>
      <c r="DUK151" s="467"/>
      <c r="DUL151" s="467"/>
      <c r="DUM151" s="467"/>
      <c r="DUN151" s="467"/>
      <c r="DUO151" s="467"/>
      <c r="DUP151" s="467"/>
      <c r="DUQ151" s="467"/>
      <c r="DUR151" s="467"/>
      <c r="DUS151" s="467"/>
      <c r="DUT151" s="467"/>
      <c r="DUU151" s="467"/>
      <c r="DUV151" s="467"/>
      <c r="DUW151" s="467"/>
      <c r="DUX151" s="467"/>
      <c r="DUY151" s="467"/>
      <c r="DUZ151" s="467"/>
      <c r="DVA151" s="467"/>
      <c r="DVB151" s="467"/>
      <c r="DVC151" s="467"/>
      <c r="DVD151" s="467"/>
      <c r="DVE151" s="467"/>
      <c r="DVF151" s="467"/>
      <c r="DVG151" s="467"/>
      <c r="DVH151" s="467"/>
      <c r="DVI151" s="467"/>
      <c r="DVJ151" s="467"/>
      <c r="DVK151" s="467"/>
      <c r="DVL151" s="467"/>
      <c r="DVM151" s="467"/>
      <c r="DVN151" s="467"/>
      <c r="DVO151" s="467"/>
      <c r="DVP151" s="467"/>
      <c r="DVQ151" s="467"/>
      <c r="DVR151" s="467"/>
      <c r="DVS151" s="467"/>
      <c r="DVT151" s="467"/>
      <c r="DVU151" s="467"/>
      <c r="DVV151" s="467"/>
      <c r="DVW151" s="467"/>
      <c r="DVX151" s="467"/>
      <c r="DVY151" s="467"/>
      <c r="DVZ151" s="467"/>
      <c r="DWA151" s="467"/>
      <c r="DWB151" s="467"/>
      <c r="DWC151" s="467"/>
      <c r="DWD151" s="467"/>
      <c r="DWE151" s="467"/>
      <c r="DWF151" s="467"/>
      <c r="DWG151" s="467"/>
      <c r="DWH151" s="467"/>
      <c r="DWI151" s="467"/>
      <c r="DWJ151" s="467"/>
      <c r="DWK151" s="467"/>
      <c r="DWL151" s="467"/>
      <c r="DWM151" s="467"/>
      <c r="DWN151" s="467"/>
      <c r="DWO151" s="467"/>
      <c r="DWP151" s="467"/>
      <c r="DWQ151" s="467"/>
      <c r="DWR151" s="467"/>
      <c r="DWS151" s="467"/>
      <c r="DWT151" s="467"/>
      <c r="DWU151" s="467"/>
      <c r="DWV151" s="467"/>
      <c r="DWW151" s="467"/>
      <c r="DWX151" s="467"/>
      <c r="DWY151" s="467"/>
      <c r="DWZ151" s="467"/>
      <c r="DXA151" s="467"/>
      <c r="DXB151" s="467"/>
      <c r="DXC151" s="467"/>
      <c r="DXD151" s="467"/>
      <c r="DXE151" s="467"/>
      <c r="DXF151" s="467"/>
      <c r="DXG151" s="467"/>
      <c r="DXH151" s="467"/>
      <c r="DXI151" s="467"/>
      <c r="DXJ151" s="467"/>
      <c r="DXK151" s="467"/>
      <c r="DXL151" s="467"/>
      <c r="DXM151" s="467"/>
      <c r="DXN151" s="467"/>
      <c r="DXO151" s="467"/>
      <c r="DXP151" s="467"/>
      <c r="DXQ151" s="467"/>
      <c r="DXR151" s="467"/>
      <c r="DXS151" s="467"/>
      <c r="DXT151" s="467"/>
      <c r="DXU151" s="467"/>
      <c r="DXV151" s="467"/>
      <c r="DXW151" s="467"/>
      <c r="DXX151" s="467"/>
      <c r="DXY151" s="467"/>
      <c r="DXZ151" s="467"/>
      <c r="DYA151" s="467"/>
      <c r="DYB151" s="467"/>
      <c r="DYC151" s="467"/>
      <c r="DYD151" s="467"/>
      <c r="DYE151" s="467"/>
      <c r="DYF151" s="467"/>
      <c r="DYG151" s="467"/>
      <c r="DYH151" s="467"/>
      <c r="DYI151" s="467"/>
      <c r="DYJ151" s="467"/>
      <c r="DYK151" s="467"/>
      <c r="DYL151" s="467"/>
      <c r="DYM151" s="467"/>
      <c r="DYN151" s="467"/>
      <c r="DYO151" s="467"/>
      <c r="DYP151" s="467"/>
      <c r="DYQ151" s="467"/>
      <c r="DYR151" s="467"/>
      <c r="DYS151" s="467"/>
      <c r="DYT151" s="467"/>
      <c r="DYU151" s="467"/>
      <c r="DYV151" s="467"/>
      <c r="DYW151" s="467"/>
      <c r="DYX151" s="467"/>
      <c r="DYY151" s="467"/>
      <c r="DYZ151" s="467"/>
      <c r="DZA151" s="467"/>
      <c r="DZB151" s="467"/>
      <c r="DZC151" s="467"/>
      <c r="DZD151" s="467"/>
      <c r="DZE151" s="467"/>
      <c r="DZF151" s="467"/>
      <c r="DZG151" s="467"/>
      <c r="DZH151" s="467"/>
      <c r="DZI151" s="467"/>
      <c r="DZJ151" s="467"/>
      <c r="DZK151" s="467"/>
      <c r="DZL151" s="467"/>
      <c r="DZM151" s="467"/>
      <c r="DZN151" s="467"/>
      <c r="DZO151" s="467"/>
      <c r="DZP151" s="467"/>
      <c r="DZQ151" s="467"/>
      <c r="DZR151" s="467"/>
      <c r="DZS151" s="467"/>
      <c r="DZT151" s="467"/>
      <c r="DZU151" s="467"/>
      <c r="DZV151" s="467"/>
      <c r="DZW151" s="467"/>
      <c r="DZX151" s="467"/>
      <c r="DZY151" s="467"/>
      <c r="DZZ151" s="467"/>
      <c r="EAA151" s="467"/>
      <c r="EAB151" s="467"/>
      <c r="EAC151" s="467"/>
      <c r="EAD151" s="467"/>
      <c r="EAE151" s="467"/>
      <c r="EAF151" s="467"/>
      <c r="EAG151" s="467"/>
      <c r="EAH151" s="467"/>
      <c r="EAI151" s="467"/>
      <c r="EAJ151" s="467"/>
      <c r="EAK151" s="467"/>
      <c r="EAL151" s="467"/>
      <c r="EAM151" s="467"/>
      <c r="EAN151" s="467"/>
      <c r="EAO151" s="467"/>
      <c r="EAP151" s="467"/>
      <c r="EAQ151" s="467"/>
      <c r="EAR151" s="467"/>
      <c r="EAS151" s="467"/>
      <c r="EAT151" s="467"/>
      <c r="EAU151" s="467"/>
      <c r="EAV151" s="467"/>
      <c r="EAW151" s="467"/>
      <c r="EAX151" s="467"/>
      <c r="EAY151" s="467"/>
      <c r="EAZ151" s="467"/>
      <c r="EBA151" s="467"/>
      <c r="EBB151" s="467"/>
      <c r="EBC151" s="467"/>
      <c r="EBD151" s="467"/>
      <c r="EBE151" s="467"/>
      <c r="EBF151" s="467"/>
      <c r="EBG151" s="467"/>
      <c r="EBH151" s="467"/>
      <c r="EBI151" s="467"/>
      <c r="EBJ151" s="467"/>
      <c r="EBK151" s="467"/>
      <c r="EBL151" s="467"/>
      <c r="EBM151" s="467"/>
      <c r="EBN151" s="467"/>
      <c r="EBO151" s="467"/>
      <c r="EBP151" s="467"/>
      <c r="EBQ151" s="467"/>
      <c r="EBR151" s="467"/>
      <c r="EBS151" s="467"/>
      <c r="EBT151" s="467"/>
      <c r="EBU151" s="467"/>
      <c r="EBV151" s="467"/>
      <c r="EBW151" s="467"/>
      <c r="EBX151" s="467"/>
      <c r="EBY151" s="467"/>
      <c r="EBZ151" s="467"/>
      <c r="ECA151" s="467"/>
      <c r="ECB151" s="467"/>
      <c r="ECC151" s="467"/>
      <c r="ECD151" s="467"/>
      <c r="ECE151" s="467"/>
      <c r="ECF151" s="467"/>
      <c r="ECG151" s="467"/>
      <c r="ECH151" s="467"/>
      <c r="ECI151" s="467"/>
      <c r="ECJ151" s="467"/>
      <c r="ECK151" s="467"/>
      <c r="ECL151" s="467"/>
      <c r="ECM151" s="467"/>
      <c r="ECN151" s="467"/>
      <c r="ECO151" s="467"/>
      <c r="ECP151" s="467"/>
      <c r="ECQ151" s="467"/>
      <c r="ECR151" s="467"/>
      <c r="ECS151" s="467"/>
      <c r="ECT151" s="467"/>
      <c r="ECU151" s="467"/>
      <c r="ECV151" s="467"/>
      <c r="ECW151" s="467"/>
      <c r="ECX151" s="467"/>
      <c r="ECY151" s="467"/>
      <c r="ECZ151" s="467"/>
      <c r="EDA151" s="467"/>
      <c r="EDB151" s="467"/>
      <c r="EDC151" s="467"/>
      <c r="EDD151" s="467"/>
      <c r="EDE151" s="467"/>
      <c r="EDF151" s="467"/>
      <c r="EDG151" s="467"/>
      <c r="EDH151" s="467"/>
      <c r="EDI151" s="467"/>
      <c r="EDJ151" s="467"/>
      <c r="EDK151" s="467"/>
      <c r="EDL151" s="467"/>
      <c r="EDM151" s="467"/>
      <c r="EDN151" s="467"/>
      <c r="EDO151" s="467"/>
      <c r="EDP151" s="467"/>
      <c r="EDQ151" s="467"/>
      <c r="EDR151" s="467"/>
      <c r="EDS151" s="467"/>
      <c r="EDT151" s="467"/>
      <c r="EDU151" s="467"/>
      <c r="EDV151" s="467"/>
      <c r="EDW151" s="467"/>
      <c r="EDX151" s="467"/>
      <c r="EDY151" s="467"/>
      <c r="EDZ151" s="467"/>
      <c r="EEA151" s="467"/>
      <c r="EEB151" s="467"/>
      <c r="EEC151" s="467"/>
      <c r="EED151" s="467"/>
      <c r="EEE151" s="467"/>
      <c r="EEF151" s="467"/>
      <c r="EEG151" s="467"/>
      <c r="EEH151" s="467"/>
      <c r="EEI151" s="467"/>
      <c r="EEJ151" s="467"/>
      <c r="EEK151" s="467"/>
      <c r="EEL151" s="467"/>
      <c r="EEM151" s="467"/>
      <c r="EEN151" s="467"/>
      <c r="EEO151" s="467"/>
      <c r="EEP151" s="467"/>
      <c r="EEQ151" s="467"/>
      <c r="EER151" s="467"/>
      <c r="EES151" s="467"/>
      <c r="EET151" s="467"/>
      <c r="EEU151" s="467"/>
      <c r="EEV151" s="467"/>
      <c r="EEW151" s="467"/>
      <c r="EEX151" s="467"/>
      <c r="EEY151" s="467"/>
      <c r="EEZ151" s="467"/>
      <c r="EFA151" s="467"/>
      <c r="EFB151" s="467"/>
      <c r="EFC151" s="467"/>
      <c r="EFD151" s="467"/>
      <c r="EFE151" s="467"/>
      <c r="EFF151" s="467"/>
      <c r="EFG151" s="467"/>
      <c r="EFH151" s="467"/>
      <c r="EFI151" s="467"/>
      <c r="EFJ151" s="467"/>
      <c r="EFK151" s="467"/>
      <c r="EFL151" s="467"/>
      <c r="EFM151" s="467"/>
      <c r="EFN151" s="467"/>
      <c r="EFO151" s="467"/>
      <c r="EFP151" s="467"/>
      <c r="EFQ151" s="467"/>
      <c r="EFR151" s="467"/>
      <c r="EFS151" s="467"/>
      <c r="EFT151" s="467"/>
      <c r="EFU151" s="467"/>
      <c r="EFV151" s="467"/>
      <c r="EFW151" s="467"/>
      <c r="EFX151" s="467"/>
      <c r="EFY151" s="467"/>
      <c r="EFZ151" s="467"/>
      <c r="EGA151" s="467"/>
      <c r="EGB151" s="467"/>
      <c r="EGC151" s="467"/>
      <c r="EGD151" s="467"/>
      <c r="EGE151" s="467"/>
      <c r="EGF151" s="467"/>
      <c r="EGG151" s="467"/>
      <c r="EGH151" s="467"/>
      <c r="EGI151" s="467"/>
      <c r="EGJ151" s="467"/>
      <c r="EGK151" s="467"/>
      <c r="EGL151" s="467"/>
      <c r="EGM151" s="467"/>
      <c r="EGN151" s="467"/>
      <c r="EGO151" s="467"/>
      <c r="EGP151" s="467"/>
      <c r="EGQ151" s="467"/>
      <c r="EGR151" s="467"/>
      <c r="EGS151" s="467"/>
      <c r="EGT151" s="467"/>
      <c r="EGU151" s="467"/>
      <c r="EGV151" s="467"/>
      <c r="EGW151" s="467"/>
      <c r="EGX151" s="467"/>
      <c r="EGY151" s="467"/>
      <c r="EGZ151" s="467"/>
      <c r="EHA151" s="467"/>
      <c r="EHB151" s="467"/>
      <c r="EHC151" s="467"/>
      <c r="EHD151" s="467"/>
      <c r="EHE151" s="467"/>
      <c r="EHF151" s="467"/>
      <c r="EHG151" s="467"/>
      <c r="EHH151" s="467"/>
      <c r="EHI151" s="467"/>
      <c r="EHJ151" s="467"/>
      <c r="EHK151" s="467"/>
      <c r="EHL151" s="467"/>
      <c r="EHM151" s="467"/>
      <c r="EHN151" s="467"/>
      <c r="EHO151" s="467"/>
      <c r="EHP151" s="467"/>
      <c r="EHQ151" s="467"/>
      <c r="EHR151" s="467"/>
      <c r="EHS151" s="467"/>
      <c r="EHT151" s="467"/>
      <c r="EHU151" s="467"/>
      <c r="EHV151" s="467"/>
      <c r="EHW151" s="467"/>
      <c r="EHX151" s="467"/>
      <c r="EHY151" s="467"/>
      <c r="EHZ151" s="467"/>
      <c r="EIA151" s="467"/>
      <c r="EIB151" s="467"/>
      <c r="EIC151" s="467"/>
      <c r="EID151" s="467"/>
      <c r="EIE151" s="467"/>
      <c r="EIF151" s="467"/>
      <c r="EIG151" s="467"/>
      <c r="EIH151" s="467"/>
      <c r="EII151" s="467"/>
      <c r="EIJ151" s="467"/>
      <c r="EIK151" s="467"/>
      <c r="EIL151" s="467"/>
      <c r="EIM151" s="467"/>
      <c r="EIN151" s="467"/>
      <c r="EIO151" s="467"/>
      <c r="EIP151" s="467"/>
      <c r="EIQ151" s="467"/>
      <c r="EIR151" s="467"/>
      <c r="EIS151" s="467"/>
      <c r="EIT151" s="467"/>
      <c r="EIU151" s="467"/>
      <c r="EIV151" s="467"/>
      <c r="EIW151" s="467"/>
      <c r="EIX151" s="467"/>
      <c r="EIY151" s="467"/>
      <c r="EIZ151" s="467"/>
      <c r="EJA151" s="467"/>
      <c r="EJB151" s="467"/>
      <c r="EJC151" s="467"/>
      <c r="EJD151" s="467"/>
      <c r="EJE151" s="467"/>
      <c r="EJF151" s="467"/>
      <c r="EJG151" s="467"/>
      <c r="EJH151" s="467"/>
      <c r="EJI151" s="467"/>
      <c r="EJJ151" s="467"/>
      <c r="EJK151" s="467"/>
      <c r="EJL151" s="467"/>
      <c r="EJM151" s="467"/>
      <c r="EJN151" s="467"/>
      <c r="EJO151" s="467"/>
      <c r="EJP151" s="467"/>
      <c r="EJQ151" s="467"/>
      <c r="EJR151" s="467"/>
      <c r="EJS151" s="467"/>
      <c r="EJT151" s="467"/>
      <c r="EJU151" s="467"/>
      <c r="EJV151" s="467"/>
      <c r="EJW151" s="467"/>
      <c r="EJX151" s="467"/>
      <c r="EJY151" s="467"/>
      <c r="EJZ151" s="467"/>
      <c r="EKA151" s="467"/>
      <c r="EKB151" s="467"/>
      <c r="EKC151" s="467"/>
      <c r="EKD151" s="467"/>
      <c r="EKE151" s="467"/>
      <c r="EKF151" s="467"/>
      <c r="EKG151" s="467"/>
      <c r="EKH151" s="467"/>
      <c r="EKI151" s="467"/>
      <c r="EKJ151" s="467"/>
      <c r="EKK151" s="467"/>
      <c r="EKL151" s="467"/>
      <c r="EKM151" s="467"/>
      <c r="EKN151" s="467"/>
      <c r="EKO151" s="467"/>
      <c r="EKP151" s="467"/>
      <c r="EKQ151" s="467"/>
      <c r="EKR151" s="467"/>
      <c r="EKS151" s="467"/>
      <c r="EKT151" s="467"/>
      <c r="EKU151" s="467"/>
      <c r="EKV151" s="467"/>
      <c r="EKW151" s="467"/>
      <c r="EKX151" s="467"/>
      <c r="EKY151" s="467"/>
      <c r="EKZ151" s="467"/>
      <c r="ELA151" s="467"/>
      <c r="ELB151" s="467"/>
      <c r="ELC151" s="467"/>
      <c r="ELD151" s="467"/>
      <c r="ELE151" s="467"/>
      <c r="ELF151" s="467"/>
      <c r="ELG151" s="467"/>
      <c r="ELH151" s="467"/>
      <c r="ELI151" s="467"/>
      <c r="ELJ151" s="467"/>
      <c r="ELK151" s="467"/>
      <c r="ELL151" s="467"/>
      <c r="ELM151" s="467"/>
      <c r="ELN151" s="467"/>
      <c r="ELO151" s="467"/>
      <c r="ELP151" s="467"/>
      <c r="ELQ151" s="467"/>
      <c r="ELR151" s="467"/>
      <c r="ELS151" s="467"/>
      <c r="ELT151" s="467"/>
      <c r="ELU151" s="467"/>
      <c r="ELV151" s="467"/>
      <c r="ELW151" s="467"/>
      <c r="ELX151" s="467"/>
      <c r="ELY151" s="467"/>
      <c r="ELZ151" s="467"/>
      <c r="EMA151" s="467"/>
      <c r="EMB151" s="467"/>
      <c r="EMC151" s="467"/>
      <c r="EMD151" s="467"/>
      <c r="EME151" s="467"/>
      <c r="EMF151" s="467"/>
      <c r="EMG151" s="467"/>
      <c r="EMH151" s="467"/>
      <c r="EMI151" s="467"/>
      <c r="EMJ151" s="467"/>
      <c r="EMK151" s="467"/>
      <c r="EML151" s="467"/>
      <c r="EMM151" s="467"/>
      <c r="EMN151" s="467"/>
      <c r="EMO151" s="467"/>
      <c r="EMP151" s="467"/>
      <c r="EMQ151" s="467"/>
      <c r="EMR151" s="467"/>
      <c r="EMS151" s="467"/>
      <c r="EMT151" s="467"/>
      <c r="EMU151" s="467"/>
      <c r="EMV151" s="467"/>
      <c r="EMW151" s="467"/>
      <c r="EMX151" s="467"/>
      <c r="EMY151" s="467"/>
      <c r="EMZ151" s="467"/>
      <c r="ENA151" s="467"/>
      <c r="ENB151" s="467"/>
      <c r="ENC151" s="467"/>
      <c r="END151" s="467"/>
      <c r="ENE151" s="467"/>
      <c r="ENF151" s="467"/>
      <c r="ENG151" s="467"/>
      <c r="ENH151" s="467"/>
      <c r="ENI151" s="467"/>
      <c r="ENJ151" s="467"/>
      <c r="ENK151" s="467"/>
      <c r="ENL151" s="467"/>
      <c r="ENM151" s="467"/>
      <c r="ENN151" s="467"/>
      <c r="ENO151" s="467"/>
      <c r="ENP151" s="467"/>
      <c r="ENQ151" s="467"/>
      <c r="ENR151" s="467"/>
      <c r="ENS151" s="467"/>
      <c r="ENT151" s="467"/>
      <c r="ENU151" s="467"/>
      <c r="ENV151" s="467"/>
      <c r="ENW151" s="467"/>
      <c r="ENX151" s="467"/>
      <c r="ENY151" s="467"/>
      <c r="ENZ151" s="467"/>
      <c r="EOA151" s="467"/>
      <c r="EOB151" s="467"/>
      <c r="EOC151" s="467"/>
      <c r="EOD151" s="467"/>
      <c r="EOE151" s="467"/>
      <c r="EOF151" s="467"/>
      <c r="EOG151" s="467"/>
      <c r="EOH151" s="467"/>
      <c r="EOI151" s="467"/>
      <c r="EOJ151" s="467"/>
      <c r="EOK151" s="467"/>
      <c r="EOL151" s="467"/>
      <c r="EOM151" s="467"/>
      <c r="EON151" s="467"/>
      <c r="EOO151" s="467"/>
      <c r="EOP151" s="467"/>
      <c r="EOQ151" s="467"/>
      <c r="EOR151" s="467"/>
      <c r="EOS151" s="467"/>
      <c r="EOT151" s="467"/>
      <c r="EOU151" s="467"/>
      <c r="EOV151" s="467"/>
      <c r="EOW151" s="467"/>
      <c r="EOX151" s="467"/>
      <c r="EOY151" s="467"/>
      <c r="EOZ151" s="467"/>
      <c r="EPA151" s="467"/>
      <c r="EPB151" s="467"/>
      <c r="EPC151" s="467"/>
      <c r="EPD151" s="467"/>
      <c r="EPE151" s="467"/>
      <c r="EPF151" s="467"/>
      <c r="EPG151" s="467"/>
      <c r="EPH151" s="467"/>
      <c r="EPI151" s="467"/>
      <c r="EPJ151" s="467"/>
      <c r="EPK151" s="467"/>
      <c r="EPL151" s="467"/>
      <c r="EPM151" s="467"/>
      <c r="EPN151" s="467"/>
      <c r="EPO151" s="467"/>
      <c r="EPP151" s="467"/>
      <c r="EPQ151" s="467"/>
      <c r="EPR151" s="467"/>
      <c r="EPS151" s="467"/>
      <c r="EPT151" s="467"/>
      <c r="EPU151" s="467"/>
      <c r="EPV151" s="467"/>
      <c r="EPW151" s="467"/>
      <c r="EPX151" s="467"/>
      <c r="EPY151" s="467"/>
      <c r="EPZ151" s="467"/>
      <c r="EQA151" s="467"/>
      <c r="EQB151" s="467"/>
      <c r="EQC151" s="467"/>
      <c r="EQD151" s="467"/>
      <c r="EQE151" s="467"/>
      <c r="EQF151" s="467"/>
      <c r="EQG151" s="467"/>
      <c r="EQH151" s="467"/>
      <c r="EQI151" s="467"/>
      <c r="EQJ151" s="467"/>
      <c r="EQK151" s="467"/>
      <c r="EQL151" s="467"/>
      <c r="EQM151" s="467"/>
      <c r="EQN151" s="467"/>
      <c r="EQO151" s="467"/>
      <c r="EQP151" s="467"/>
      <c r="EQQ151" s="467"/>
      <c r="EQR151" s="467"/>
      <c r="EQS151" s="467"/>
      <c r="EQT151" s="467"/>
      <c r="EQU151" s="467"/>
      <c r="EQV151" s="467"/>
      <c r="EQW151" s="467"/>
      <c r="EQX151" s="467"/>
      <c r="EQY151" s="467"/>
      <c r="EQZ151" s="467"/>
      <c r="ERA151" s="467"/>
      <c r="ERB151" s="467"/>
      <c r="ERC151" s="467"/>
      <c r="ERD151" s="467"/>
      <c r="ERE151" s="467"/>
      <c r="ERF151" s="467"/>
      <c r="ERG151" s="467"/>
      <c r="ERH151" s="467"/>
      <c r="ERI151" s="467"/>
      <c r="ERJ151" s="467"/>
      <c r="ERK151" s="467"/>
      <c r="ERL151" s="467"/>
      <c r="ERM151" s="467"/>
      <c r="ERN151" s="467"/>
      <c r="ERO151" s="467"/>
      <c r="ERP151" s="467"/>
      <c r="ERQ151" s="467"/>
      <c r="ERR151" s="467"/>
      <c r="ERS151" s="467"/>
      <c r="ERT151" s="467"/>
      <c r="ERU151" s="467"/>
      <c r="ERV151" s="467"/>
      <c r="ERW151" s="467"/>
      <c r="ERX151" s="467"/>
      <c r="ERY151" s="467"/>
      <c r="ERZ151" s="467"/>
      <c r="ESA151" s="467"/>
      <c r="ESB151" s="467"/>
      <c r="ESC151" s="467"/>
      <c r="ESD151" s="467"/>
      <c r="ESE151" s="467"/>
      <c r="ESF151" s="467"/>
      <c r="ESG151" s="467"/>
      <c r="ESH151" s="467"/>
      <c r="ESI151" s="467"/>
      <c r="ESJ151" s="467"/>
      <c r="ESK151" s="467"/>
      <c r="ESL151" s="467"/>
      <c r="ESM151" s="467"/>
      <c r="ESN151" s="467"/>
      <c r="ESO151" s="467"/>
      <c r="ESP151" s="467"/>
      <c r="ESQ151" s="467"/>
      <c r="ESR151" s="467"/>
      <c r="ESS151" s="467"/>
      <c r="EST151" s="467"/>
      <c r="ESU151" s="467"/>
      <c r="ESV151" s="467"/>
      <c r="ESW151" s="467"/>
      <c r="ESX151" s="467"/>
      <c r="ESY151" s="467"/>
      <c r="ESZ151" s="467"/>
      <c r="ETA151" s="467"/>
      <c r="ETB151" s="467"/>
      <c r="ETC151" s="467"/>
      <c r="ETD151" s="467"/>
      <c r="ETE151" s="467"/>
      <c r="ETF151" s="467"/>
      <c r="ETG151" s="467"/>
      <c r="ETH151" s="467"/>
      <c r="ETI151" s="467"/>
      <c r="ETJ151" s="467"/>
      <c r="ETK151" s="467"/>
      <c r="ETL151" s="467"/>
      <c r="ETM151" s="467"/>
      <c r="ETN151" s="467"/>
      <c r="ETO151" s="467"/>
      <c r="ETP151" s="467"/>
      <c r="ETQ151" s="467"/>
      <c r="ETR151" s="467"/>
      <c r="ETS151" s="467"/>
      <c r="ETT151" s="467"/>
      <c r="ETU151" s="467"/>
      <c r="ETV151" s="467"/>
      <c r="ETW151" s="467"/>
      <c r="ETX151" s="467"/>
      <c r="ETY151" s="467"/>
      <c r="ETZ151" s="467"/>
      <c r="EUA151" s="467"/>
      <c r="EUB151" s="467"/>
      <c r="EUC151" s="467"/>
      <c r="EUD151" s="467"/>
      <c r="EUE151" s="467"/>
      <c r="EUF151" s="467"/>
      <c r="EUG151" s="467"/>
      <c r="EUH151" s="467"/>
      <c r="EUI151" s="467"/>
      <c r="EUJ151" s="467"/>
      <c r="EUK151" s="467"/>
      <c r="EUL151" s="467"/>
      <c r="EUM151" s="467"/>
      <c r="EUN151" s="467"/>
      <c r="EUO151" s="467"/>
      <c r="EUP151" s="467"/>
      <c r="EUQ151" s="467"/>
      <c r="EUR151" s="467"/>
      <c r="EUS151" s="467"/>
      <c r="EUT151" s="467"/>
      <c r="EUU151" s="467"/>
      <c r="EUV151" s="467"/>
      <c r="EUW151" s="467"/>
      <c r="EUX151" s="467"/>
      <c r="EUY151" s="467"/>
      <c r="EUZ151" s="467"/>
      <c r="EVA151" s="467"/>
      <c r="EVB151" s="467"/>
      <c r="EVC151" s="467"/>
      <c r="EVD151" s="467"/>
      <c r="EVE151" s="467"/>
      <c r="EVF151" s="467"/>
      <c r="EVG151" s="467"/>
      <c r="EVH151" s="467"/>
      <c r="EVI151" s="467"/>
      <c r="EVJ151" s="467"/>
      <c r="EVK151" s="467"/>
      <c r="EVL151" s="467"/>
      <c r="EVM151" s="467"/>
      <c r="EVN151" s="467"/>
      <c r="EVO151" s="467"/>
      <c r="EVP151" s="467"/>
      <c r="EVQ151" s="467"/>
      <c r="EVR151" s="467"/>
      <c r="EVS151" s="467"/>
      <c r="EVT151" s="467"/>
      <c r="EVU151" s="467"/>
      <c r="EVV151" s="467"/>
      <c r="EVW151" s="467"/>
      <c r="EVX151" s="467"/>
      <c r="EVY151" s="467"/>
      <c r="EVZ151" s="467"/>
      <c r="EWA151" s="467"/>
      <c r="EWB151" s="467"/>
      <c r="EWC151" s="467"/>
      <c r="EWD151" s="467"/>
      <c r="EWE151" s="467"/>
      <c r="EWF151" s="467"/>
      <c r="EWG151" s="467"/>
      <c r="EWH151" s="467"/>
      <c r="EWI151" s="467"/>
      <c r="EWJ151" s="467"/>
      <c r="EWK151" s="467"/>
      <c r="EWL151" s="467"/>
      <c r="EWM151" s="467"/>
      <c r="EWN151" s="467"/>
      <c r="EWO151" s="467"/>
      <c r="EWP151" s="467"/>
      <c r="EWQ151" s="467"/>
      <c r="EWR151" s="467"/>
      <c r="EWS151" s="467"/>
      <c r="EWT151" s="467"/>
      <c r="EWU151" s="467"/>
      <c r="EWV151" s="467"/>
      <c r="EWW151" s="467"/>
      <c r="EWX151" s="467"/>
      <c r="EWY151" s="467"/>
      <c r="EWZ151" s="467"/>
      <c r="EXA151" s="467"/>
      <c r="EXB151" s="467"/>
      <c r="EXC151" s="467"/>
      <c r="EXD151" s="467"/>
      <c r="EXE151" s="467"/>
      <c r="EXF151" s="467"/>
      <c r="EXG151" s="467"/>
      <c r="EXH151" s="467"/>
      <c r="EXI151" s="467"/>
      <c r="EXJ151" s="467"/>
      <c r="EXK151" s="467"/>
      <c r="EXL151" s="467"/>
      <c r="EXM151" s="467"/>
      <c r="EXN151" s="467"/>
      <c r="EXO151" s="467"/>
      <c r="EXP151" s="467"/>
      <c r="EXQ151" s="467"/>
      <c r="EXR151" s="467"/>
      <c r="EXS151" s="467"/>
      <c r="EXT151" s="467"/>
      <c r="EXU151" s="467"/>
      <c r="EXV151" s="467"/>
      <c r="EXW151" s="467"/>
      <c r="EXX151" s="467"/>
      <c r="EXY151" s="467"/>
      <c r="EXZ151" s="467"/>
      <c r="EYA151" s="467"/>
      <c r="EYB151" s="467"/>
      <c r="EYC151" s="467"/>
      <c r="EYD151" s="467"/>
      <c r="EYE151" s="467"/>
      <c r="EYF151" s="467"/>
      <c r="EYG151" s="467"/>
      <c r="EYH151" s="467"/>
      <c r="EYI151" s="467"/>
      <c r="EYJ151" s="467"/>
      <c r="EYK151" s="467"/>
      <c r="EYL151" s="467"/>
      <c r="EYM151" s="467"/>
      <c r="EYN151" s="467"/>
      <c r="EYO151" s="467"/>
      <c r="EYP151" s="467"/>
      <c r="EYQ151" s="467"/>
      <c r="EYR151" s="467"/>
      <c r="EYS151" s="467"/>
      <c r="EYT151" s="467"/>
      <c r="EYU151" s="467"/>
      <c r="EYV151" s="467"/>
      <c r="EYW151" s="467"/>
      <c r="EYX151" s="467"/>
      <c r="EYY151" s="467"/>
      <c r="EYZ151" s="467"/>
      <c r="EZA151" s="467"/>
      <c r="EZB151" s="467"/>
      <c r="EZC151" s="467"/>
      <c r="EZD151" s="467"/>
      <c r="EZE151" s="467"/>
      <c r="EZF151" s="467"/>
      <c r="EZG151" s="467"/>
      <c r="EZH151" s="467"/>
      <c r="EZI151" s="467"/>
      <c r="EZJ151" s="467"/>
      <c r="EZK151" s="467"/>
      <c r="EZL151" s="467"/>
      <c r="EZM151" s="467"/>
      <c r="EZN151" s="467"/>
      <c r="EZO151" s="467"/>
      <c r="EZP151" s="467"/>
      <c r="EZQ151" s="467"/>
      <c r="EZR151" s="467"/>
      <c r="EZS151" s="467"/>
      <c r="EZT151" s="467"/>
      <c r="EZU151" s="467"/>
      <c r="EZV151" s="467"/>
      <c r="EZW151" s="467"/>
      <c r="EZX151" s="467"/>
      <c r="EZY151" s="467"/>
      <c r="EZZ151" s="467"/>
      <c r="FAA151" s="467"/>
      <c r="FAB151" s="467"/>
      <c r="FAC151" s="467"/>
      <c r="FAD151" s="467"/>
      <c r="FAE151" s="467"/>
      <c r="FAF151" s="467"/>
      <c r="FAG151" s="467"/>
      <c r="FAH151" s="467"/>
      <c r="FAI151" s="467"/>
      <c r="FAJ151" s="467"/>
      <c r="FAK151" s="467"/>
      <c r="FAL151" s="467"/>
      <c r="FAM151" s="467"/>
      <c r="FAN151" s="467"/>
      <c r="FAO151" s="467"/>
      <c r="FAP151" s="467"/>
      <c r="FAQ151" s="467"/>
      <c r="FAR151" s="467"/>
      <c r="FAS151" s="467"/>
      <c r="FAT151" s="467"/>
      <c r="FAU151" s="467"/>
      <c r="FAV151" s="467"/>
      <c r="FAW151" s="467"/>
      <c r="FAX151" s="467"/>
      <c r="FAY151" s="467"/>
      <c r="FAZ151" s="467"/>
      <c r="FBA151" s="467"/>
      <c r="FBB151" s="467"/>
      <c r="FBC151" s="467"/>
      <c r="FBD151" s="467"/>
      <c r="FBE151" s="467"/>
      <c r="FBF151" s="467"/>
      <c r="FBG151" s="467"/>
      <c r="FBH151" s="467"/>
      <c r="FBI151" s="467"/>
      <c r="FBJ151" s="467"/>
      <c r="FBK151" s="467"/>
      <c r="FBL151" s="467"/>
      <c r="FBM151" s="467"/>
      <c r="FBN151" s="467"/>
      <c r="FBO151" s="467"/>
      <c r="FBP151" s="467"/>
      <c r="FBQ151" s="467"/>
      <c r="FBR151" s="467"/>
      <c r="FBS151" s="467"/>
      <c r="FBT151" s="467"/>
      <c r="FBU151" s="467"/>
      <c r="FBV151" s="467"/>
      <c r="FBW151" s="467"/>
      <c r="FBX151" s="467"/>
      <c r="FBY151" s="467"/>
      <c r="FBZ151" s="467"/>
      <c r="FCA151" s="467"/>
      <c r="FCB151" s="467"/>
      <c r="FCC151" s="467"/>
      <c r="FCD151" s="467"/>
      <c r="FCE151" s="467"/>
      <c r="FCF151" s="467"/>
      <c r="FCG151" s="467"/>
      <c r="FCH151" s="467"/>
      <c r="FCI151" s="467"/>
      <c r="FCJ151" s="467"/>
      <c r="FCK151" s="467"/>
      <c r="FCL151" s="467"/>
      <c r="FCM151" s="467"/>
      <c r="FCN151" s="467"/>
      <c r="FCO151" s="467"/>
      <c r="FCP151" s="467"/>
      <c r="FCQ151" s="467"/>
      <c r="FCR151" s="467"/>
      <c r="FCS151" s="467"/>
      <c r="FCT151" s="467"/>
      <c r="FCU151" s="467"/>
      <c r="FCV151" s="467"/>
      <c r="FCW151" s="467"/>
      <c r="FCX151" s="467"/>
      <c r="FCY151" s="467"/>
      <c r="FCZ151" s="467"/>
      <c r="FDA151" s="467"/>
      <c r="FDB151" s="467"/>
      <c r="FDC151" s="467"/>
      <c r="FDD151" s="467"/>
      <c r="FDE151" s="467"/>
      <c r="FDF151" s="467"/>
      <c r="FDG151" s="467"/>
      <c r="FDH151" s="467"/>
      <c r="FDI151" s="467"/>
      <c r="FDJ151" s="467"/>
      <c r="FDK151" s="467"/>
      <c r="FDL151" s="467"/>
      <c r="FDM151" s="467"/>
      <c r="FDN151" s="467"/>
      <c r="FDO151" s="467"/>
      <c r="FDP151" s="467"/>
      <c r="FDQ151" s="467"/>
      <c r="FDR151" s="467"/>
      <c r="FDS151" s="467"/>
      <c r="FDT151" s="467"/>
      <c r="FDU151" s="467"/>
      <c r="FDV151" s="467"/>
      <c r="FDW151" s="467"/>
      <c r="FDX151" s="467"/>
      <c r="FDY151" s="467"/>
      <c r="FDZ151" s="467"/>
      <c r="FEA151" s="467"/>
      <c r="FEB151" s="467"/>
      <c r="FEC151" s="467"/>
      <c r="FED151" s="467"/>
      <c r="FEE151" s="467"/>
      <c r="FEF151" s="467"/>
      <c r="FEG151" s="467"/>
      <c r="FEH151" s="467"/>
      <c r="FEI151" s="467"/>
      <c r="FEJ151" s="467"/>
      <c r="FEK151" s="467"/>
      <c r="FEL151" s="467"/>
      <c r="FEM151" s="467"/>
      <c r="FEN151" s="467"/>
      <c r="FEO151" s="467"/>
      <c r="FEP151" s="467"/>
      <c r="FEQ151" s="467"/>
      <c r="FER151" s="467"/>
      <c r="FES151" s="467"/>
      <c r="FET151" s="467"/>
      <c r="FEU151" s="467"/>
      <c r="FEV151" s="467"/>
      <c r="FEW151" s="467"/>
      <c r="FEX151" s="467"/>
      <c r="FEY151" s="467"/>
      <c r="FEZ151" s="467"/>
      <c r="FFA151" s="467"/>
      <c r="FFB151" s="467"/>
      <c r="FFC151" s="467"/>
      <c r="FFD151" s="467"/>
      <c r="FFE151" s="467"/>
      <c r="FFF151" s="467"/>
      <c r="FFG151" s="467"/>
      <c r="FFH151" s="467"/>
      <c r="FFI151" s="467"/>
      <c r="FFJ151" s="467"/>
      <c r="FFK151" s="467"/>
      <c r="FFL151" s="467"/>
      <c r="FFM151" s="467"/>
      <c r="FFN151" s="467"/>
      <c r="FFO151" s="467"/>
      <c r="FFP151" s="467"/>
      <c r="FFQ151" s="467"/>
      <c r="FFR151" s="467"/>
      <c r="FFS151" s="467"/>
      <c r="FFT151" s="467"/>
      <c r="FFU151" s="467"/>
      <c r="FFV151" s="467"/>
      <c r="FFW151" s="467"/>
      <c r="FFX151" s="467"/>
      <c r="FFY151" s="467"/>
      <c r="FFZ151" s="467"/>
      <c r="FGA151" s="467"/>
      <c r="FGB151" s="467"/>
      <c r="FGC151" s="467"/>
      <c r="FGD151" s="467"/>
      <c r="FGE151" s="467"/>
      <c r="FGF151" s="467"/>
      <c r="FGG151" s="467"/>
      <c r="FGH151" s="467"/>
      <c r="FGI151" s="467"/>
      <c r="FGJ151" s="467"/>
      <c r="FGK151" s="467"/>
      <c r="FGL151" s="467"/>
      <c r="FGM151" s="467"/>
      <c r="FGN151" s="467"/>
      <c r="FGO151" s="467"/>
      <c r="FGP151" s="467"/>
      <c r="FGQ151" s="467"/>
      <c r="FGR151" s="467"/>
      <c r="FGS151" s="467"/>
      <c r="FGT151" s="467"/>
      <c r="FGU151" s="467"/>
      <c r="FGV151" s="467"/>
      <c r="FGW151" s="467"/>
      <c r="FGX151" s="467"/>
      <c r="FGY151" s="467"/>
      <c r="FGZ151" s="467"/>
      <c r="FHA151" s="467"/>
      <c r="FHB151" s="467"/>
      <c r="FHC151" s="467"/>
      <c r="FHD151" s="467"/>
      <c r="FHE151" s="467"/>
      <c r="FHF151" s="467"/>
      <c r="FHG151" s="467"/>
      <c r="FHH151" s="467"/>
      <c r="FHI151" s="467"/>
      <c r="FHJ151" s="467"/>
      <c r="FHK151" s="467"/>
      <c r="FHL151" s="467"/>
      <c r="FHM151" s="467"/>
      <c r="FHN151" s="467"/>
      <c r="FHO151" s="467"/>
      <c r="FHP151" s="467"/>
      <c r="FHQ151" s="467"/>
      <c r="FHR151" s="467"/>
      <c r="FHS151" s="467"/>
      <c r="FHT151" s="467"/>
      <c r="FHU151" s="467"/>
      <c r="FHV151" s="467"/>
      <c r="FHW151" s="467"/>
      <c r="FHX151" s="467"/>
      <c r="FHY151" s="467"/>
      <c r="FHZ151" s="467"/>
      <c r="FIA151" s="467"/>
      <c r="FIB151" s="467"/>
      <c r="FIC151" s="467"/>
      <c r="FID151" s="467"/>
      <c r="FIE151" s="467"/>
      <c r="FIF151" s="467"/>
      <c r="FIG151" s="467"/>
      <c r="FIH151" s="467"/>
      <c r="FII151" s="467"/>
      <c r="FIJ151" s="467"/>
      <c r="FIK151" s="467"/>
      <c r="FIL151" s="467"/>
      <c r="FIM151" s="467"/>
      <c r="FIN151" s="467"/>
      <c r="FIO151" s="467"/>
      <c r="FIP151" s="467"/>
      <c r="FIQ151" s="467"/>
      <c r="FIR151" s="467"/>
      <c r="FIS151" s="467"/>
      <c r="FIT151" s="467"/>
      <c r="FIU151" s="467"/>
      <c r="FIV151" s="467"/>
      <c r="FIW151" s="467"/>
      <c r="FIX151" s="467"/>
      <c r="FIY151" s="467"/>
      <c r="FIZ151" s="467"/>
      <c r="FJA151" s="467"/>
      <c r="FJB151" s="467"/>
      <c r="FJC151" s="467"/>
      <c r="FJD151" s="467"/>
      <c r="FJE151" s="467"/>
      <c r="FJF151" s="467"/>
      <c r="FJG151" s="467"/>
      <c r="FJH151" s="467"/>
      <c r="FJI151" s="467"/>
      <c r="FJJ151" s="467"/>
      <c r="FJK151" s="467"/>
      <c r="FJL151" s="467"/>
      <c r="FJM151" s="467"/>
      <c r="FJN151" s="467"/>
      <c r="FJO151" s="467"/>
      <c r="FJP151" s="467"/>
      <c r="FJQ151" s="467"/>
      <c r="FJR151" s="467"/>
      <c r="FJS151" s="467"/>
      <c r="FJT151" s="467"/>
      <c r="FJU151" s="467"/>
      <c r="FJV151" s="467"/>
      <c r="FJW151" s="467"/>
      <c r="FJX151" s="467"/>
      <c r="FJY151" s="467"/>
      <c r="FJZ151" s="467"/>
      <c r="FKA151" s="467"/>
      <c r="FKB151" s="467"/>
      <c r="FKC151" s="467"/>
      <c r="FKD151" s="467"/>
      <c r="FKE151" s="467"/>
      <c r="FKF151" s="467"/>
      <c r="FKG151" s="467"/>
      <c r="FKH151" s="467"/>
      <c r="FKI151" s="467"/>
      <c r="FKJ151" s="467"/>
      <c r="FKK151" s="467"/>
      <c r="FKL151" s="467"/>
      <c r="FKM151" s="467"/>
      <c r="FKN151" s="467"/>
      <c r="FKO151" s="467"/>
      <c r="FKP151" s="467"/>
      <c r="FKQ151" s="467"/>
      <c r="FKR151" s="467"/>
      <c r="FKS151" s="467"/>
      <c r="FKT151" s="467"/>
      <c r="FKU151" s="467"/>
      <c r="FKV151" s="467"/>
      <c r="FKW151" s="467"/>
      <c r="FKX151" s="467"/>
      <c r="FKY151" s="467"/>
      <c r="FKZ151" s="467"/>
      <c r="FLA151" s="467"/>
      <c r="FLB151" s="467"/>
      <c r="FLC151" s="467"/>
      <c r="FLD151" s="467"/>
      <c r="FLE151" s="467"/>
      <c r="FLF151" s="467"/>
      <c r="FLG151" s="467"/>
      <c r="FLH151" s="467"/>
      <c r="FLI151" s="467"/>
      <c r="FLJ151" s="467"/>
      <c r="FLK151" s="467"/>
      <c r="FLL151" s="467"/>
      <c r="FLM151" s="467"/>
      <c r="FLN151" s="467"/>
      <c r="FLO151" s="467"/>
      <c r="FLP151" s="467"/>
      <c r="FLQ151" s="467"/>
      <c r="FLR151" s="467"/>
      <c r="FLS151" s="467"/>
      <c r="FLT151" s="467"/>
      <c r="FLU151" s="467"/>
      <c r="FLV151" s="467"/>
      <c r="FLW151" s="467"/>
      <c r="FLX151" s="467"/>
      <c r="FLY151" s="467"/>
      <c r="FLZ151" s="467"/>
      <c r="FMA151" s="467"/>
      <c r="FMB151" s="467"/>
      <c r="FMC151" s="467"/>
      <c r="FMD151" s="467"/>
      <c r="FME151" s="467"/>
      <c r="FMF151" s="467"/>
      <c r="FMG151" s="467"/>
      <c r="FMH151" s="467"/>
      <c r="FMI151" s="467"/>
      <c r="FMJ151" s="467"/>
      <c r="FMK151" s="467"/>
      <c r="FML151" s="467"/>
      <c r="FMM151" s="467"/>
      <c r="FMN151" s="467"/>
      <c r="FMO151" s="467"/>
      <c r="FMP151" s="467"/>
      <c r="FMQ151" s="467"/>
      <c r="FMR151" s="467"/>
      <c r="FMS151" s="467"/>
      <c r="FMT151" s="467"/>
      <c r="FMU151" s="467"/>
      <c r="FMV151" s="467"/>
      <c r="FMW151" s="467"/>
      <c r="FMX151" s="467"/>
      <c r="FMY151" s="467"/>
      <c r="FMZ151" s="467"/>
      <c r="FNA151" s="467"/>
      <c r="FNB151" s="467"/>
      <c r="FNC151" s="467"/>
      <c r="FND151" s="467"/>
      <c r="FNE151" s="467"/>
      <c r="FNF151" s="467"/>
      <c r="FNG151" s="467"/>
      <c r="FNH151" s="467"/>
      <c r="FNI151" s="467"/>
      <c r="FNJ151" s="467"/>
      <c r="FNK151" s="467"/>
      <c r="FNL151" s="467"/>
      <c r="FNM151" s="467"/>
      <c r="FNN151" s="467"/>
      <c r="FNO151" s="467"/>
      <c r="FNP151" s="467"/>
      <c r="FNQ151" s="467"/>
      <c r="FNR151" s="467"/>
      <c r="FNS151" s="467"/>
      <c r="FNT151" s="467"/>
      <c r="FNU151" s="467"/>
      <c r="FNV151" s="467"/>
      <c r="FNW151" s="467"/>
      <c r="FNX151" s="467"/>
      <c r="FNY151" s="467"/>
      <c r="FNZ151" s="467"/>
      <c r="FOA151" s="467"/>
      <c r="FOB151" s="467"/>
      <c r="FOC151" s="467"/>
      <c r="FOD151" s="467"/>
      <c r="FOE151" s="467"/>
      <c r="FOF151" s="467"/>
      <c r="FOG151" s="467"/>
      <c r="FOH151" s="467"/>
      <c r="FOI151" s="467"/>
      <c r="FOJ151" s="467"/>
      <c r="FOK151" s="467"/>
      <c r="FOL151" s="467"/>
      <c r="FOM151" s="467"/>
      <c r="FON151" s="467"/>
      <c r="FOO151" s="467"/>
      <c r="FOP151" s="467"/>
      <c r="FOQ151" s="467"/>
      <c r="FOR151" s="467"/>
      <c r="FOS151" s="467"/>
      <c r="FOT151" s="467"/>
      <c r="FOU151" s="467"/>
      <c r="FOV151" s="467"/>
      <c r="FOW151" s="467"/>
      <c r="FOX151" s="467"/>
      <c r="FOY151" s="467"/>
      <c r="FOZ151" s="467"/>
      <c r="FPA151" s="467"/>
      <c r="FPB151" s="467"/>
      <c r="FPC151" s="467"/>
      <c r="FPD151" s="467"/>
      <c r="FPE151" s="467"/>
      <c r="FPF151" s="467"/>
      <c r="FPG151" s="467"/>
      <c r="FPH151" s="467"/>
      <c r="FPI151" s="467"/>
      <c r="FPJ151" s="467"/>
      <c r="FPK151" s="467"/>
      <c r="FPL151" s="467"/>
      <c r="FPM151" s="467"/>
      <c r="FPN151" s="467"/>
      <c r="FPO151" s="467"/>
      <c r="FPP151" s="467"/>
      <c r="FPQ151" s="467"/>
      <c r="FPR151" s="467"/>
      <c r="FPS151" s="467"/>
      <c r="FPT151" s="467"/>
      <c r="FPU151" s="467"/>
      <c r="FPV151" s="467"/>
      <c r="FPW151" s="467"/>
      <c r="FPX151" s="467"/>
      <c r="FPY151" s="467"/>
      <c r="FPZ151" s="467"/>
      <c r="FQA151" s="467"/>
      <c r="FQB151" s="467"/>
      <c r="FQC151" s="467"/>
      <c r="FQD151" s="467"/>
      <c r="FQE151" s="467"/>
      <c r="FQF151" s="467"/>
      <c r="FQG151" s="467"/>
      <c r="FQH151" s="467"/>
      <c r="FQI151" s="467"/>
      <c r="FQJ151" s="467"/>
      <c r="FQK151" s="467"/>
      <c r="FQL151" s="467"/>
      <c r="FQM151" s="467"/>
      <c r="FQN151" s="467"/>
      <c r="FQO151" s="467"/>
      <c r="FQP151" s="467"/>
      <c r="FQQ151" s="467"/>
      <c r="FQR151" s="467"/>
      <c r="FQS151" s="467"/>
      <c r="FQT151" s="467"/>
      <c r="FQU151" s="467"/>
      <c r="FQV151" s="467"/>
      <c r="FQW151" s="467"/>
      <c r="FQX151" s="467"/>
      <c r="FQY151" s="467"/>
      <c r="FQZ151" s="467"/>
      <c r="FRA151" s="467"/>
      <c r="FRB151" s="467"/>
      <c r="FRC151" s="467"/>
      <c r="FRD151" s="467"/>
      <c r="FRE151" s="467"/>
      <c r="FRF151" s="467"/>
      <c r="FRG151" s="467"/>
      <c r="FRH151" s="467"/>
      <c r="FRI151" s="467"/>
      <c r="FRJ151" s="467"/>
      <c r="FRK151" s="467"/>
      <c r="FRL151" s="467"/>
      <c r="FRM151" s="467"/>
      <c r="FRN151" s="467"/>
      <c r="FRO151" s="467"/>
      <c r="FRP151" s="467"/>
      <c r="FRQ151" s="467"/>
      <c r="FRR151" s="467"/>
      <c r="FRS151" s="467"/>
      <c r="FRT151" s="467"/>
      <c r="FRU151" s="467"/>
      <c r="FRV151" s="467"/>
      <c r="FRW151" s="467"/>
      <c r="FRX151" s="467"/>
      <c r="FRY151" s="467"/>
      <c r="FRZ151" s="467"/>
      <c r="FSA151" s="467"/>
      <c r="FSB151" s="467"/>
      <c r="FSC151" s="467"/>
      <c r="FSD151" s="467"/>
      <c r="FSE151" s="467"/>
      <c r="FSF151" s="467"/>
      <c r="FSG151" s="467"/>
      <c r="FSH151" s="467"/>
      <c r="FSI151" s="467"/>
      <c r="FSJ151" s="467"/>
      <c r="FSK151" s="467"/>
      <c r="FSL151" s="467"/>
      <c r="FSM151" s="467"/>
      <c r="FSN151" s="467"/>
      <c r="FSO151" s="467"/>
      <c r="FSP151" s="467"/>
      <c r="FSQ151" s="467"/>
      <c r="FSR151" s="467"/>
      <c r="FSS151" s="467"/>
      <c r="FST151" s="467"/>
      <c r="FSU151" s="467"/>
      <c r="FSV151" s="467"/>
      <c r="FSW151" s="467"/>
      <c r="FSX151" s="467"/>
      <c r="FSY151" s="467"/>
      <c r="FSZ151" s="467"/>
      <c r="FTA151" s="467"/>
      <c r="FTB151" s="467"/>
      <c r="FTC151" s="467"/>
      <c r="FTD151" s="467"/>
      <c r="FTE151" s="467"/>
      <c r="FTF151" s="467"/>
      <c r="FTG151" s="467"/>
      <c r="FTH151" s="467"/>
      <c r="FTI151" s="467"/>
      <c r="FTJ151" s="467"/>
      <c r="FTK151" s="467"/>
      <c r="FTL151" s="467"/>
      <c r="FTM151" s="467"/>
      <c r="FTN151" s="467"/>
      <c r="FTO151" s="467"/>
      <c r="FTP151" s="467"/>
      <c r="FTQ151" s="467"/>
      <c r="FTR151" s="467"/>
      <c r="FTS151" s="467"/>
      <c r="FTT151" s="467"/>
      <c r="FTU151" s="467"/>
      <c r="FTV151" s="467"/>
      <c r="FTW151" s="467"/>
      <c r="FTX151" s="467"/>
      <c r="FTY151" s="467"/>
      <c r="FTZ151" s="467"/>
      <c r="FUA151" s="467"/>
      <c r="FUB151" s="467"/>
      <c r="FUC151" s="467"/>
      <c r="FUD151" s="467"/>
      <c r="FUE151" s="467"/>
      <c r="FUF151" s="467"/>
      <c r="FUG151" s="467"/>
      <c r="FUH151" s="467"/>
      <c r="FUI151" s="467"/>
      <c r="FUJ151" s="467"/>
      <c r="FUK151" s="467"/>
      <c r="FUL151" s="467"/>
      <c r="FUM151" s="467"/>
      <c r="FUN151" s="467"/>
      <c r="FUO151" s="467"/>
      <c r="FUP151" s="467"/>
      <c r="FUQ151" s="467"/>
      <c r="FUR151" s="467"/>
      <c r="FUS151" s="467"/>
      <c r="FUT151" s="467"/>
      <c r="FUU151" s="467"/>
      <c r="FUV151" s="467"/>
      <c r="FUW151" s="467"/>
      <c r="FUX151" s="467"/>
      <c r="FUY151" s="467"/>
      <c r="FUZ151" s="467"/>
      <c r="FVA151" s="467"/>
      <c r="FVB151" s="467"/>
      <c r="FVC151" s="467"/>
      <c r="FVD151" s="467"/>
      <c r="FVE151" s="467"/>
      <c r="FVF151" s="467"/>
      <c r="FVG151" s="467"/>
      <c r="FVH151" s="467"/>
      <c r="FVI151" s="467"/>
      <c r="FVJ151" s="467"/>
      <c r="FVK151" s="467"/>
      <c r="FVL151" s="467"/>
      <c r="FVM151" s="467"/>
      <c r="FVN151" s="467"/>
      <c r="FVO151" s="467"/>
      <c r="FVP151" s="467"/>
      <c r="FVQ151" s="467"/>
      <c r="FVR151" s="467"/>
      <c r="FVS151" s="467"/>
      <c r="FVT151" s="467"/>
      <c r="FVU151" s="467"/>
      <c r="FVV151" s="467"/>
      <c r="FVW151" s="467"/>
      <c r="FVX151" s="467"/>
      <c r="FVY151" s="467"/>
      <c r="FVZ151" s="467"/>
      <c r="FWA151" s="467"/>
      <c r="FWB151" s="467"/>
      <c r="FWC151" s="467"/>
      <c r="FWD151" s="467"/>
      <c r="FWE151" s="467"/>
      <c r="FWF151" s="467"/>
      <c r="FWG151" s="467"/>
      <c r="FWH151" s="467"/>
      <c r="FWI151" s="467"/>
      <c r="FWJ151" s="467"/>
      <c r="FWK151" s="467"/>
      <c r="FWL151" s="467"/>
      <c r="FWM151" s="467"/>
      <c r="FWN151" s="467"/>
      <c r="FWO151" s="467"/>
      <c r="FWP151" s="467"/>
      <c r="FWQ151" s="467"/>
      <c r="FWR151" s="467"/>
      <c r="FWS151" s="467"/>
      <c r="FWT151" s="467"/>
      <c r="FWU151" s="467"/>
      <c r="FWV151" s="467"/>
      <c r="FWW151" s="467"/>
      <c r="FWX151" s="467"/>
      <c r="FWY151" s="467"/>
      <c r="FWZ151" s="467"/>
      <c r="FXA151" s="467"/>
      <c r="FXB151" s="467"/>
      <c r="FXC151" s="467"/>
      <c r="FXD151" s="467"/>
      <c r="FXE151" s="467"/>
      <c r="FXF151" s="467"/>
      <c r="FXG151" s="467"/>
      <c r="FXH151" s="467"/>
      <c r="FXI151" s="467"/>
      <c r="FXJ151" s="467"/>
      <c r="FXK151" s="467"/>
      <c r="FXL151" s="467"/>
      <c r="FXM151" s="467"/>
      <c r="FXN151" s="467"/>
      <c r="FXO151" s="467"/>
      <c r="FXP151" s="467"/>
      <c r="FXQ151" s="467"/>
      <c r="FXR151" s="467"/>
      <c r="FXS151" s="467"/>
      <c r="FXT151" s="467"/>
      <c r="FXU151" s="467"/>
      <c r="FXV151" s="467"/>
      <c r="FXW151" s="467"/>
      <c r="FXX151" s="467"/>
      <c r="FXY151" s="467"/>
      <c r="FXZ151" s="467"/>
      <c r="FYA151" s="467"/>
      <c r="FYB151" s="467"/>
      <c r="FYC151" s="467"/>
      <c r="FYD151" s="467"/>
      <c r="FYE151" s="467"/>
      <c r="FYF151" s="467"/>
      <c r="FYG151" s="467"/>
      <c r="FYH151" s="467"/>
      <c r="FYI151" s="467"/>
      <c r="FYJ151" s="467"/>
      <c r="FYK151" s="467"/>
      <c r="FYL151" s="467"/>
      <c r="FYM151" s="467"/>
      <c r="FYN151" s="467"/>
      <c r="FYO151" s="467"/>
      <c r="FYP151" s="467"/>
      <c r="FYQ151" s="467"/>
      <c r="FYR151" s="467"/>
      <c r="FYS151" s="467"/>
      <c r="FYT151" s="467"/>
      <c r="FYU151" s="467"/>
      <c r="FYV151" s="467"/>
      <c r="FYW151" s="467"/>
      <c r="FYX151" s="467"/>
      <c r="FYY151" s="467"/>
      <c r="FYZ151" s="467"/>
      <c r="FZA151" s="467"/>
      <c r="FZB151" s="467"/>
      <c r="FZC151" s="467"/>
      <c r="FZD151" s="467"/>
      <c r="FZE151" s="467"/>
      <c r="FZF151" s="467"/>
      <c r="FZG151" s="467"/>
      <c r="FZH151" s="467"/>
      <c r="FZI151" s="467"/>
      <c r="FZJ151" s="467"/>
      <c r="FZK151" s="467"/>
      <c r="FZL151" s="467"/>
      <c r="FZM151" s="467"/>
      <c r="FZN151" s="467"/>
      <c r="FZO151" s="467"/>
      <c r="FZP151" s="467"/>
      <c r="FZQ151" s="467"/>
      <c r="FZR151" s="467"/>
      <c r="FZS151" s="467"/>
      <c r="FZT151" s="467"/>
      <c r="FZU151" s="467"/>
      <c r="FZV151" s="467"/>
      <c r="FZW151" s="467"/>
      <c r="FZX151" s="467"/>
      <c r="FZY151" s="467"/>
      <c r="FZZ151" s="467"/>
      <c r="GAA151" s="467"/>
      <c r="GAB151" s="467"/>
      <c r="GAC151" s="467"/>
      <c r="GAD151" s="467"/>
      <c r="GAE151" s="467"/>
      <c r="GAF151" s="467"/>
      <c r="GAG151" s="467"/>
      <c r="GAH151" s="467"/>
      <c r="GAI151" s="467"/>
      <c r="GAJ151" s="467"/>
      <c r="GAK151" s="467"/>
      <c r="GAL151" s="467"/>
      <c r="GAM151" s="467"/>
      <c r="GAN151" s="467"/>
      <c r="GAO151" s="467"/>
      <c r="GAP151" s="467"/>
      <c r="GAQ151" s="467"/>
      <c r="GAR151" s="467"/>
      <c r="GAS151" s="467"/>
      <c r="GAT151" s="467"/>
      <c r="GAU151" s="467"/>
      <c r="GAV151" s="467"/>
      <c r="GAW151" s="467"/>
      <c r="GAX151" s="467"/>
      <c r="GAY151" s="467"/>
      <c r="GAZ151" s="467"/>
      <c r="GBA151" s="467"/>
      <c r="GBB151" s="467"/>
      <c r="GBC151" s="467"/>
      <c r="GBD151" s="467"/>
      <c r="GBE151" s="467"/>
      <c r="GBF151" s="467"/>
      <c r="GBG151" s="467"/>
      <c r="GBH151" s="467"/>
      <c r="GBI151" s="467"/>
      <c r="GBJ151" s="467"/>
      <c r="GBK151" s="467"/>
      <c r="GBL151" s="467"/>
      <c r="GBM151" s="467"/>
      <c r="GBN151" s="467"/>
      <c r="GBO151" s="467"/>
      <c r="GBP151" s="467"/>
      <c r="GBQ151" s="467"/>
      <c r="GBR151" s="467"/>
      <c r="GBS151" s="467"/>
      <c r="GBT151" s="467"/>
      <c r="GBU151" s="467"/>
      <c r="GBV151" s="467"/>
      <c r="GBW151" s="467"/>
      <c r="GBX151" s="467"/>
      <c r="GBY151" s="467"/>
      <c r="GBZ151" s="467"/>
      <c r="GCA151" s="467"/>
      <c r="GCB151" s="467"/>
      <c r="GCC151" s="467"/>
      <c r="GCD151" s="467"/>
      <c r="GCE151" s="467"/>
      <c r="GCF151" s="467"/>
      <c r="GCG151" s="467"/>
      <c r="GCH151" s="467"/>
      <c r="GCI151" s="467"/>
      <c r="GCJ151" s="467"/>
      <c r="GCK151" s="467"/>
      <c r="GCL151" s="467"/>
      <c r="GCM151" s="467"/>
      <c r="GCN151" s="467"/>
      <c r="GCO151" s="467"/>
      <c r="GCP151" s="467"/>
      <c r="GCQ151" s="467"/>
      <c r="GCR151" s="467"/>
      <c r="GCS151" s="467"/>
      <c r="GCT151" s="467"/>
      <c r="GCU151" s="467"/>
      <c r="GCV151" s="467"/>
      <c r="GCW151" s="467"/>
      <c r="GCX151" s="467"/>
      <c r="GCY151" s="467"/>
      <c r="GCZ151" s="467"/>
      <c r="GDA151" s="467"/>
      <c r="GDB151" s="467"/>
      <c r="GDC151" s="467"/>
      <c r="GDD151" s="467"/>
      <c r="GDE151" s="467"/>
      <c r="GDF151" s="467"/>
      <c r="GDG151" s="467"/>
      <c r="GDH151" s="467"/>
      <c r="GDI151" s="467"/>
      <c r="GDJ151" s="467"/>
      <c r="GDK151" s="467"/>
      <c r="GDL151" s="467"/>
      <c r="GDM151" s="467"/>
      <c r="GDN151" s="467"/>
      <c r="GDO151" s="467"/>
      <c r="GDP151" s="467"/>
      <c r="GDQ151" s="467"/>
      <c r="GDR151" s="467"/>
      <c r="GDS151" s="467"/>
      <c r="GDT151" s="467"/>
      <c r="GDU151" s="467"/>
      <c r="GDV151" s="467"/>
      <c r="GDW151" s="467"/>
      <c r="GDX151" s="467"/>
      <c r="GDY151" s="467"/>
      <c r="GDZ151" s="467"/>
      <c r="GEA151" s="467"/>
      <c r="GEB151" s="467"/>
      <c r="GEC151" s="467"/>
      <c r="GED151" s="467"/>
      <c r="GEE151" s="467"/>
      <c r="GEF151" s="467"/>
      <c r="GEG151" s="467"/>
      <c r="GEH151" s="467"/>
      <c r="GEI151" s="467"/>
      <c r="GEJ151" s="467"/>
      <c r="GEK151" s="467"/>
      <c r="GEL151" s="467"/>
      <c r="GEM151" s="467"/>
      <c r="GEN151" s="467"/>
      <c r="GEO151" s="467"/>
      <c r="GEP151" s="467"/>
      <c r="GEQ151" s="467"/>
      <c r="GER151" s="467"/>
      <c r="GES151" s="467"/>
      <c r="GET151" s="467"/>
      <c r="GEU151" s="467"/>
      <c r="GEV151" s="467"/>
      <c r="GEW151" s="467"/>
      <c r="GEX151" s="467"/>
      <c r="GEY151" s="467"/>
      <c r="GEZ151" s="467"/>
      <c r="GFA151" s="467"/>
      <c r="GFB151" s="467"/>
      <c r="GFC151" s="467"/>
      <c r="GFD151" s="467"/>
      <c r="GFE151" s="467"/>
      <c r="GFF151" s="467"/>
      <c r="GFG151" s="467"/>
      <c r="GFH151" s="467"/>
      <c r="GFI151" s="467"/>
      <c r="GFJ151" s="467"/>
      <c r="GFK151" s="467"/>
      <c r="GFL151" s="467"/>
      <c r="GFM151" s="467"/>
      <c r="GFN151" s="467"/>
      <c r="GFO151" s="467"/>
      <c r="GFP151" s="467"/>
      <c r="GFQ151" s="467"/>
      <c r="GFR151" s="467"/>
      <c r="GFS151" s="467"/>
      <c r="GFT151" s="467"/>
      <c r="GFU151" s="467"/>
      <c r="GFV151" s="467"/>
      <c r="GFW151" s="467"/>
      <c r="GFX151" s="467"/>
      <c r="GFY151" s="467"/>
      <c r="GFZ151" s="467"/>
      <c r="GGA151" s="467"/>
      <c r="GGB151" s="467"/>
      <c r="GGC151" s="467"/>
      <c r="GGD151" s="467"/>
      <c r="GGE151" s="467"/>
      <c r="GGF151" s="467"/>
      <c r="GGG151" s="467"/>
      <c r="GGH151" s="467"/>
      <c r="GGI151" s="467"/>
      <c r="GGJ151" s="467"/>
      <c r="GGK151" s="467"/>
      <c r="GGL151" s="467"/>
      <c r="GGM151" s="467"/>
      <c r="GGN151" s="467"/>
      <c r="GGO151" s="467"/>
      <c r="GGP151" s="467"/>
      <c r="GGQ151" s="467"/>
      <c r="GGR151" s="467"/>
      <c r="GGS151" s="467"/>
      <c r="GGT151" s="467"/>
      <c r="GGU151" s="467"/>
      <c r="GGV151" s="467"/>
      <c r="GGW151" s="467"/>
      <c r="GGX151" s="467"/>
      <c r="GGY151" s="467"/>
      <c r="GGZ151" s="467"/>
      <c r="GHA151" s="467"/>
      <c r="GHB151" s="467"/>
      <c r="GHC151" s="467"/>
      <c r="GHD151" s="467"/>
      <c r="GHE151" s="467"/>
      <c r="GHF151" s="467"/>
      <c r="GHG151" s="467"/>
      <c r="GHH151" s="467"/>
      <c r="GHI151" s="467"/>
      <c r="GHJ151" s="467"/>
      <c r="GHK151" s="467"/>
      <c r="GHL151" s="467"/>
      <c r="GHM151" s="467"/>
      <c r="GHN151" s="467"/>
      <c r="GHO151" s="467"/>
      <c r="GHP151" s="467"/>
      <c r="GHQ151" s="467"/>
      <c r="GHR151" s="467"/>
      <c r="GHS151" s="467"/>
      <c r="GHT151" s="467"/>
      <c r="GHU151" s="467"/>
      <c r="GHV151" s="467"/>
      <c r="GHW151" s="467"/>
      <c r="GHX151" s="467"/>
      <c r="GHY151" s="467"/>
      <c r="GHZ151" s="467"/>
      <c r="GIA151" s="467"/>
      <c r="GIB151" s="467"/>
      <c r="GIC151" s="467"/>
      <c r="GID151" s="467"/>
      <c r="GIE151" s="467"/>
      <c r="GIF151" s="467"/>
      <c r="GIG151" s="467"/>
      <c r="GIH151" s="467"/>
      <c r="GII151" s="467"/>
      <c r="GIJ151" s="467"/>
      <c r="GIK151" s="467"/>
      <c r="GIL151" s="467"/>
      <c r="GIM151" s="467"/>
      <c r="GIN151" s="467"/>
      <c r="GIO151" s="467"/>
      <c r="GIP151" s="467"/>
      <c r="GIQ151" s="467"/>
      <c r="GIR151" s="467"/>
      <c r="GIS151" s="467"/>
      <c r="GIT151" s="467"/>
      <c r="GIU151" s="467"/>
      <c r="GIV151" s="467"/>
      <c r="GIW151" s="467"/>
      <c r="GIX151" s="467"/>
      <c r="GIY151" s="467"/>
      <c r="GIZ151" s="467"/>
      <c r="GJA151" s="467"/>
      <c r="GJB151" s="467"/>
      <c r="GJC151" s="467"/>
      <c r="GJD151" s="467"/>
      <c r="GJE151" s="467"/>
      <c r="GJF151" s="467"/>
      <c r="GJG151" s="467"/>
      <c r="GJH151" s="467"/>
      <c r="GJI151" s="467"/>
      <c r="GJJ151" s="467"/>
      <c r="GJK151" s="467"/>
      <c r="GJL151" s="467"/>
      <c r="GJM151" s="467"/>
      <c r="GJN151" s="467"/>
      <c r="GJO151" s="467"/>
      <c r="GJP151" s="467"/>
      <c r="GJQ151" s="467"/>
      <c r="GJR151" s="467"/>
      <c r="GJS151" s="467"/>
      <c r="GJT151" s="467"/>
      <c r="GJU151" s="467"/>
      <c r="GJV151" s="467"/>
      <c r="GJW151" s="467"/>
      <c r="GJX151" s="467"/>
      <c r="GJY151" s="467"/>
      <c r="GJZ151" s="467"/>
      <c r="GKA151" s="467"/>
      <c r="GKB151" s="467"/>
      <c r="GKC151" s="467"/>
      <c r="GKD151" s="467"/>
      <c r="GKE151" s="467"/>
      <c r="GKF151" s="467"/>
      <c r="GKG151" s="467"/>
      <c r="GKH151" s="467"/>
      <c r="GKI151" s="467"/>
      <c r="GKJ151" s="467"/>
      <c r="GKK151" s="467"/>
      <c r="GKL151" s="467"/>
      <c r="GKM151" s="467"/>
      <c r="GKN151" s="467"/>
      <c r="GKO151" s="467"/>
      <c r="GKP151" s="467"/>
      <c r="GKQ151" s="467"/>
      <c r="GKR151" s="467"/>
      <c r="GKS151" s="467"/>
      <c r="GKT151" s="467"/>
      <c r="GKU151" s="467"/>
      <c r="GKV151" s="467"/>
      <c r="GKW151" s="467"/>
      <c r="GKX151" s="467"/>
      <c r="GKY151" s="467"/>
      <c r="GKZ151" s="467"/>
      <c r="GLA151" s="467"/>
      <c r="GLB151" s="467"/>
      <c r="GLC151" s="467"/>
      <c r="GLD151" s="467"/>
      <c r="GLE151" s="467"/>
      <c r="GLF151" s="467"/>
      <c r="GLG151" s="467"/>
      <c r="GLH151" s="467"/>
      <c r="GLI151" s="467"/>
      <c r="GLJ151" s="467"/>
      <c r="GLK151" s="467"/>
      <c r="GLL151" s="467"/>
      <c r="GLM151" s="467"/>
      <c r="GLN151" s="467"/>
      <c r="GLO151" s="467"/>
      <c r="GLP151" s="467"/>
      <c r="GLQ151" s="467"/>
      <c r="GLR151" s="467"/>
      <c r="GLS151" s="467"/>
      <c r="GLT151" s="467"/>
      <c r="GLU151" s="467"/>
      <c r="GLV151" s="467"/>
      <c r="GLW151" s="467"/>
      <c r="GLX151" s="467"/>
      <c r="GLY151" s="467"/>
      <c r="GLZ151" s="467"/>
      <c r="GMA151" s="467"/>
      <c r="GMB151" s="467"/>
      <c r="GMC151" s="467"/>
      <c r="GMD151" s="467"/>
      <c r="GME151" s="467"/>
      <c r="GMF151" s="467"/>
      <c r="GMG151" s="467"/>
      <c r="GMH151" s="467"/>
      <c r="GMI151" s="467"/>
      <c r="GMJ151" s="467"/>
      <c r="GMK151" s="467"/>
      <c r="GML151" s="467"/>
      <c r="GMM151" s="467"/>
      <c r="GMN151" s="467"/>
      <c r="GMO151" s="467"/>
      <c r="GMP151" s="467"/>
      <c r="GMQ151" s="467"/>
      <c r="GMR151" s="467"/>
      <c r="GMS151" s="467"/>
      <c r="GMT151" s="467"/>
      <c r="GMU151" s="467"/>
      <c r="GMV151" s="467"/>
      <c r="GMW151" s="467"/>
      <c r="GMX151" s="467"/>
      <c r="GMY151" s="467"/>
      <c r="GMZ151" s="467"/>
      <c r="GNA151" s="467"/>
      <c r="GNB151" s="467"/>
      <c r="GNC151" s="467"/>
      <c r="GND151" s="467"/>
      <c r="GNE151" s="467"/>
      <c r="GNF151" s="467"/>
      <c r="GNG151" s="467"/>
      <c r="GNH151" s="467"/>
      <c r="GNI151" s="467"/>
      <c r="GNJ151" s="467"/>
      <c r="GNK151" s="467"/>
      <c r="GNL151" s="467"/>
      <c r="GNM151" s="467"/>
      <c r="GNN151" s="467"/>
      <c r="GNO151" s="467"/>
      <c r="GNP151" s="467"/>
      <c r="GNQ151" s="467"/>
      <c r="GNR151" s="467"/>
      <c r="GNS151" s="467"/>
      <c r="GNT151" s="467"/>
      <c r="GNU151" s="467"/>
      <c r="GNV151" s="467"/>
      <c r="GNW151" s="467"/>
      <c r="GNX151" s="467"/>
      <c r="GNY151" s="467"/>
      <c r="GNZ151" s="467"/>
      <c r="GOA151" s="467"/>
      <c r="GOB151" s="467"/>
      <c r="GOC151" s="467"/>
      <c r="GOD151" s="467"/>
      <c r="GOE151" s="467"/>
      <c r="GOF151" s="467"/>
      <c r="GOG151" s="467"/>
      <c r="GOH151" s="467"/>
      <c r="GOI151" s="467"/>
      <c r="GOJ151" s="467"/>
      <c r="GOK151" s="467"/>
      <c r="GOL151" s="467"/>
      <c r="GOM151" s="467"/>
      <c r="GON151" s="467"/>
      <c r="GOO151" s="467"/>
      <c r="GOP151" s="467"/>
      <c r="GOQ151" s="467"/>
      <c r="GOR151" s="467"/>
      <c r="GOS151" s="467"/>
      <c r="GOT151" s="467"/>
      <c r="GOU151" s="467"/>
      <c r="GOV151" s="467"/>
      <c r="GOW151" s="467"/>
      <c r="GOX151" s="467"/>
      <c r="GOY151" s="467"/>
      <c r="GOZ151" s="467"/>
      <c r="GPA151" s="467"/>
      <c r="GPB151" s="467"/>
      <c r="GPC151" s="467"/>
      <c r="GPD151" s="467"/>
      <c r="GPE151" s="467"/>
      <c r="GPF151" s="467"/>
      <c r="GPG151" s="467"/>
      <c r="GPH151" s="467"/>
      <c r="GPI151" s="467"/>
      <c r="GPJ151" s="467"/>
      <c r="GPK151" s="467"/>
      <c r="GPL151" s="467"/>
      <c r="GPM151" s="467"/>
      <c r="GPN151" s="467"/>
      <c r="GPO151" s="467"/>
      <c r="GPP151" s="467"/>
      <c r="GPQ151" s="467"/>
      <c r="GPR151" s="467"/>
      <c r="GPS151" s="467"/>
      <c r="GPT151" s="467"/>
      <c r="GPU151" s="467"/>
      <c r="GPV151" s="467"/>
      <c r="GPW151" s="467"/>
      <c r="GPX151" s="467"/>
      <c r="GPY151" s="467"/>
      <c r="GPZ151" s="467"/>
      <c r="GQA151" s="467"/>
      <c r="GQB151" s="467"/>
      <c r="GQC151" s="467"/>
      <c r="GQD151" s="467"/>
      <c r="GQE151" s="467"/>
      <c r="GQF151" s="467"/>
      <c r="GQG151" s="467"/>
      <c r="GQH151" s="467"/>
      <c r="GQI151" s="467"/>
      <c r="GQJ151" s="467"/>
      <c r="GQK151" s="467"/>
      <c r="GQL151" s="467"/>
      <c r="GQM151" s="467"/>
      <c r="GQN151" s="467"/>
      <c r="GQO151" s="467"/>
      <c r="GQP151" s="467"/>
      <c r="GQQ151" s="467"/>
      <c r="GQR151" s="467"/>
      <c r="GQS151" s="467"/>
      <c r="GQT151" s="467"/>
      <c r="GQU151" s="467"/>
      <c r="GQV151" s="467"/>
      <c r="GQW151" s="467"/>
      <c r="GQX151" s="467"/>
      <c r="GQY151" s="467"/>
      <c r="GQZ151" s="467"/>
      <c r="GRA151" s="467"/>
      <c r="GRB151" s="467"/>
      <c r="GRC151" s="467"/>
      <c r="GRD151" s="467"/>
      <c r="GRE151" s="467"/>
      <c r="GRF151" s="467"/>
      <c r="GRG151" s="467"/>
      <c r="GRH151" s="467"/>
      <c r="GRI151" s="467"/>
      <c r="GRJ151" s="467"/>
      <c r="GRK151" s="467"/>
      <c r="GRL151" s="467"/>
      <c r="GRM151" s="467"/>
      <c r="GRN151" s="467"/>
      <c r="GRO151" s="467"/>
      <c r="GRP151" s="467"/>
      <c r="GRQ151" s="467"/>
      <c r="GRR151" s="467"/>
      <c r="GRS151" s="467"/>
      <c r="GRT151" s="467"/>
      <c r="GRU151" s="467"/>
      <c r="GRV151" s="467"/>
      <c r="GRW151" s="467"/>
      <c r="GRX151" s="467"/>
      <c r="GRY151" s="467"/>
      <c r="GRZ151" s="467"/>
      <c r="GSA151" s="467"/>
      <c r="GSB151" s="467"/>
      <c r="GSC151" s="467"/>
      <c r="GSD151" s="467"/>
      <c r="GSE151" s="467"/>
      <c r="GSF151" s="467"/>
      <c r="GSG151" s="467"/>
      <c r="GSH151" s="467"/>
      <c r="GSI151" s="467"/>
      <c r="GSJ151" s="467"/>
      <c r="GSK151" s="467"/>
      <c r="GSL151" s="467"/>
      <c r="GSM151" s="467"/>
      <c r="GSN151" s="467"/>
      <c r="GSO151" s="467"/>
      <c r="GSP151" s="467"/>
      <c r="GSQ151" s="467"/>
      <c r="GSR151" s="467"/>
      <c r="GSS151" s="467"/>
      <c r="GST151" s="467"/>
      <c r="GSU151" s="467"/>
      <c r="GSV151" s="467"/>
      <c r="GSW151" s="467"/>
      <c r="GSX151" s="467"/>
      <c r="GSY151" s="467"/>
      <c r="GSZ151" s="467"/>
      <c r="GTA151" s="467"/>
      <c r="GTB151" s="467"/>
      <c r="GTC151" s="467"/>
      <c r="GTD151" s="467"/>
      <c r="GTE151" s="467"/>
      <c r="GTF151" s="467"/>
      <c r="GTG151" s="467"/>
      <c r="GTH151" s="467"/>
      <c r="GTI151" s="467"/>
      <c r="GTJ151" s="467"/>
      <c r="GTK151" s="467"/>
      <c r="GTL151" s="467"/>
      <c r="GTM151" s="467"/>
      <c r="GTN151" s="467"/>
      <c r="GTO151" s="467"/>
      <c r="GTP151" s="467"/>
      <c r="GTQ151" s="467"/>
      <c r="GTR151" s="467"/>
      <c r="GTS151" s="467"/>
      <c r="GTT151" s="467"/>
      <c r="GTU151" s="467"/>
      <c r="GTV151" s="467"/>
      <c r="GTW151" s="467"/>
      <c r="GTX151" s="467"/>
      <c r="GTY151" s="467"/>
      <c r="GTZ151" s="467"/>
      <c r="GUA151" s="467"/>
      <c r="GUB151" s="467"/>
      <c r="GUC151" s="467"/>
      <c r="GUD151" s="467"/>
      <c r="GUE151" s="467"/>
      <c r="GUF151" s="467"/>
      <c r="GUG151" s="467"/>
      <c r="GUH151" s="467"/>
      <c r="GUI151" s="467"/>
      <c r="GUJ151" s="467"/>
      <c r="GUK151" s="467"/>
      <c r="GUL151" s="467"/>
      <c r="GUM151" s="467"/>
      <c r="GUN151" s="467"/>
      <c r="GUO151" s="467"/>
      <c r="GUP151" s="467"/>
      <c r="GUQ151" s="467"/>
      <c r="GUR151" s="467"/>
      <c r="GUS151" s="467"/>
      <c r="GUT151" s="467"/>
      <c r="GUU151" s="467"/>
      <c r="GUV151" s="467"/>
      <c r="GUW151" s="467"/>
      <c r="GUX151" s="467"/>
      <c r="GUY151" s="467"/>
      <c r="GUZ151" s="467"/>
      <c r="GVA151" s="467"/>
      <c r="GVB151" s="467"/>
      <c r="GVC151" s="467"/>
      <c r="GVD151" s="467"/>
      <c r="GVE151" s="467"/>
      <c r="GVF151" s="467"/>
      <c r="GVG151" s="467"/>
      <c r="GVH151" s="467"/>
      <c r="GVI151" s="467"/>
      <c r="GVJ151" s="467"/>
      <c r="GVK151" s="467"/>
      <c r="GVL151" s="467"/>
      <c r="GVM151" s="467"/>
      <c r="GVN151" s="467"/>
      <c r="GVO151" s="467"/>
      <c r="GVP151" s="467"/>
      <c r="GVQ151" s="467"/>
      <c r="GVR151" s="467"/>
      <c r="GVS151" s="467"/>
      <c r="GVT151" s="467"/>
      <c r="GVU151" s="467"/>
      <c r="GVV151" s="467"/>
      <c r="GVW151" s="467"/>
      <c r="GVX151" s="467"/>
      <c r="GVY151" s="467"/>
      <c r="GVZ151" s="467"/>
      <c r="GWA151" s="467"/>
      <c r="GWB151" s="467"/>
      <c r="GWC151" s="467"/>
      <c r="GWD151" s="467"/>
      <c r="GWE151" s="467"/>
      <c r="GWF151" s="467"/>
      <c r="GWG151" s="467"/>
      <c r="GWH151" s="467"/>
      <c r="GWI151" s="467"/>
      <c r="GWJ151" s="467"/>
      <c r="GWK151" s="467"/>
      <c r="GWL151" s="467"/>
      <c r="GWM151" s="467"/>
      <c r="GWN151" s="467"/>
      <c r="GWO151" s="467"/>
      <c r="GWP151" s="467"/>
      <c r="GWQ151" s="467"/>
      <c r="GWR151" s="467"/>
      <c r="GWS151" s="467"/>
      <c r="GWT151" s="467"/>
      <c r="GWU151" s="467"/>
      <c r="GWV151" s="467"/>
      <c r="GWW151" s="467"/>
      <c r="GWX151" s="467"/>
      <c r="GWY151" s="467"/>
      <c r="GWZ151" s="467"/>
      <c r="GXA151" s="467"/>
      <c r="GXB151" s="467"/>
      <c r="GXC151" s="467"/>
      <c r="GXD151" s="467"/>
      <c r="GXE151" s="467"/>
      <c r="GXF151" s="467"/>
      <c r="GXG151" s="467"/>
      <c r="GXH151" s="467"/>
      <c r="GXI151" s="467"/>
      <c r="GXJ151" s="467"/>
      <c r="GXK151" s="467"/>
      <c r="GXL151" s="467"/>
      <c r="GXM151" s="467"/>
      <c r="GXN151" s="467"/>
      <c r="GXO151" s="467"/>
      <c r="GXP151" s="467"/>
      <c r="GXQ151" s="467"/>
      <c r="GXR151" s="467"/>
      <c r="GXS151" s="467"/>
      <c r="GXT151" s="467"/>
      <c r="GXU151" s="467"/>
      <c r="GXV151" s="467"/>
      <c r="GXW151" s="467"/>
      <c r="GXX151" s="467"/>
      <c r="GXY151" s="467"/>
      <c r="GXZ151" s="467"/>
      <c r="GYA151" s="467"/>
      <c r="GYB151" s="467"/>
      <c r="GYC151" s="467"/>
      <c r="GYD151" s="467"/>
      <c r="GYE151" s="467"/>
      <c r="GYF151" s="467"/>
      <c r="GYG151" s="467"/>
      <c r="GYH151" s="467"/>
      <c r="GYI151" s="467"/>
      <c r="GYJ151" s="467"/>
      <c r="GYK151" s="467"/>
      <c r="GYL151" s="467"/>
      <c r="GYM151" s="467"/>
      <c r="GYN151" s="467"/>
      <c r="GYO151" s="467"/>
      <c r="GYP151" s="467"/>
      <c r="GYQ151" s="467"/>
      <c r="GYR151" s="467"/>
      <c r="GYS151" s="467"/>
      <c r="GYT151" s="467"/>
      <c r="GYU151" s="467"/>
      <c r="GYV151" s="467"/>
      <c r="GYW151" s="467"/>
      <c r="GYX151" s="467"/>
      <c r="GYY151" s="467"/>
      <c r="GYZ151" s="467"/>
      <c r="GZA151" s="467"/>
      <c r="GZB151" s="467"/>
      <c r="GZC151" s="467"/>
      <c r="GZD151" s="467"/>
      <c r="GZE151" s="467"/>
      <c r="GZF151" s="467"/>
      <c r="GZG151" s="467"/>
      <c r="GZH151" s="467"/>
      <c r="GZI151" s="467"/>
      <c r="GZJ151" s="467"/>
      <c r="GZK151" s="467"/>
      <c r="GZL151" s="467"/>
      <c r="GZM151" s="467"/>
      <c r="GZN151" s="467"/>
      <c r="GZO151" s="467"/>
      <c r="GZP151" s="467"/>
      <c r="GZQ151" s="467"/>
      <c r="GZR151" s="467"/>
      <c r="GZS151" s="467"/>
      <c r="GZT151" s="467"/>
      <c r="GZU151" s="467"/>
      <c r="GZV151" s="467"/>
      <c r="GZW151" s="467"/>
      <c r="GZX151" s="467"/>
      <c r="GZY151" s="467"/>
      <c r="GZZ151" s="467"/>
      <c r="HAA151" s="467"/>
      <c r="HAB151" s="467"/>
      <c r="HAC151" s="467"/>
      <c r="HAD151" s="467"/>
      <c r="HAE151" s="467"/>
      <c r="HAF151" s="467"/>
      <c r="HAG151" s="467"/>
      <c r="HAH151" s="467"/>
      <c r="HAI151" s="467"/>
      <c r="HAJ151" s="467"/>
      <c r="HAK151" s="467"/>
      <c r="HAL151" s="467"/>
      <c r="HAM151" s="467"/>
      <c r="HAN151" s="467"/>
      <c r="HAO151" s="467"/>
      <c r="HAP151" s="467"/>
      <c r="HAQ151" s="467"/>
      <c r="HAR151" s="467"/>
      <c r="HAS151" s="467"/>
      <c r="HAT151" s="467"/>
      <c r="HAU151" s="467"/>
      <c r="HAV151" s="467"/>
      <c r="HAW151" s="467"/>
      <c r="HAX151" s="467"/>
      <c r="HAY151" s="467"/>
      <c r="HAZ151" s="467"/>
      <c r="HBA151" s="467"/>
      <c r="HBB151" s="467"/>
      <c r="HBC151" s="467"/>
      <c r="HBD151" s="467"/>
      <c r="HBE151" s="467"/>
      <c r="HBF151" s="467"/>
      <c r="HBG151" s="467"/>
      <c r="HBH151" s="467"/>
      <c r="HBI151" s="467"/>
      <c r="HBJ151" s="467"/>
      <c r="HBK151" s="467"/>
      <c r="HBL151" s="467"/>
      <c r="HBM151" s="467"/>
      <c r="HBN151" s="467"/>
      <c r="HBO151" s="467"/>
      <c r="HBP151" s="467"/>
      <c r="HBQ151" s="467"/>
      <c r="HBR151" s="467"/>
      <c r="HBS151" s="467"/>
      <c r="HBT151" s="467"/>
      <c r="HBU151" s="467"/>
      <c r="HBV151" s="467"/>
      <c r="HBW151" s="467"/>
      <c r="HBX151" s="467"/>
      <c r="HBY151" s="467"/>
      <c r="HBZ151" s="467"/>
      <c r="HCA151" s="467"/>
      <c r="HCB151" s="467"/>
      <c r="HCC151" s="467"/>
      <c r="HCD151" s="467"/>
      <c r="HCE151" s="467"/>
      <c r="HCF151" s="467"/>
      <c r="HCG151" s="467"/>
      <c r="HCH151" s="467"/>
      <c r="HCI151" s="467"/>
      <c r="HCJ151" s="467"/>
      <c r="HCK151" s="467"/>
      <c r="HCL151" s="467"/>
      <c r="HCM151" s="467"/>
      <c r="HCN151" s="467"/>
      <c r="HCO151" s="467"/>
      <c r="HCP151" s="467"/>
      <c r="HCQ151" s="467"/>
      <c r="HCR151" s="467"/>
      <c r="HCS151" s="467"/>
      <c r="HCT151" s="467"/>
      <c r="HCU151" s="467"/>
      <c r="HCV151" s="467"/>
      <c r="HCW151" s="467"/>
      <c r="HCX151" s="467"/>
      <c r="HCY151" s="467"/>
      <c r="HCZ151" s="467"/>
      <c r="HDA151" s="467"/>
      <c r="HDB151" s="467"/>
      <c r="HDC151" s="467"/>
      <c r="HDD151" s="467"/>
      <c r="HDE151" s="467"/>
      <c r="HDF151" s="467"/>
      <c r="HDG151" s="467"/>
      <c r="HDH151" s="467"/>
      <c r="HDI151" s="467"/>
      <c r="HDJ151" s="467"/>
      <c r="HDK151" s="467"/>
      <c r="HDL151" s="467"/>
      <c r="HDM151" s="467"/>
      <c r="HDN151" s="467"/>
      <c r="HDO151" s="467"/>
      <c r="HDP151" s="467"/>
      <c r="HDQ151" s="467"/>
      <c r="HDR151" s="467"/>
      <c r="HDS151" s="467"/>
      <c r="HDT151" s="467"/>
      <c r="HDU151" s="467"/>
      <c r="HDV151" s="467"/>
      <c r="HDW151" s="467"/>
      <c r="HDX151" s="467"/>
      <c r="HDY151" s="467"/>
      <c r="HDZ151" s="467"/>
      <c r="HEA151" s="467"/>
      <c r="HEB151" s="467"/>
      <c r="HEC151" s="467"/>
      <c r="HED151" s="467"/>
      <c r="HEE151" s="467"/>
      <c r="HEF151" s="467"/>
      <c r="HEG151" s="467"/>
      <c r="HEH151" s="467"/>
      <c r="HEI151" s="467"/>
      <c r="HEJ151" s="467"/>
      <c r="HEK151" s="467"/>
      <c r="HEL151" s="467"/>
      <c r="HEM151" s="467"/>
      <c r="HEN151" s="467"/>
      <c r="HEO151" s="467"/>
      <c r="HEP151" s="467"/>
      <c r="HEQ151" s="467"/>
      <c r="HER151" s="467"/>
      <c r="HES151" s="467"/>
      <c r="HET151" s="467"/>
      <c r="HEU151" s="467"/>
      <c r="HEV151" s="467"/>
      <c r="HEW151" s="467"/>
      <c r="HEX151" s="467"/>
      <c r="HEY151" s="467"/>
      <c r="HEZ151" s="467"/>
      <c r="HFA151" s="467"/>
      <c r="HFB151" s="467"/>
      <c r="HFC151" s="467"/>
      <c r="HFD151" s="467"/>
      <c r="HFE151" s="467"/>
      <c r="HFF151" s="467"/>
      <c r="HFG151" s="467"/>
      <c r="HFH151" s="467"/>
      <c r="HFI151" s="467"/>
      <c r="HFJ151" s="467"/>
      <c r="HFK151" s="467"/>
      <c r="HFL151" s="467"/>
      <c r="HFM151" s="467"/>
      <c r="HFN151" s="467"/>
      <c r="HFO151" s="467"/>
      <c r="HFP151" s="467"/>
      <c r="HFQ151" s="467"/>
      <c r="HFR151" s="467"/>
      <c r="HFS151" s="467"/>
      <c r="HFT151" s="467"/>
      <c r="HFU151" s="467"/>
      <c r="HFV151" s="467"/>
      <c r="HFW151" s="467"/>
      <c r="HFX151" s="467"/>
      <c r="HFY151" s="467"/>
      <c r="HFZ151" s="467"/>
      <c r="HGA151" s="467"/>
      <c r="HGB151" s="467"/>
      <c r="HGC151" s="467"/>
      <c r="HGD151" s="467"/>
      <c r="HGE151" s="467"/>
      <c r="HGF151" s="467"/>
      <c r="HGG151" s="467"/>
      <c r="HGH151" s="467"/>
      <c r="HGI151" s="467"/>
      <c r="HGJ151" s="467"/>
      <c r="HGK151" s="467"/>
      <c r="HGL151" s="467"/>
      <c r="HGM151" s="467"/>
      <c r="HGN151" s="467"/>
      <c r="HGO151" s="467"/>
      <c r="HGP151" s="467"/>
      <c r="HGQ151" s="467"/>
      <c r="HGR151" s="467"/>
      <c r="HGS151" s="467"/>
      <c r="HGT151" s="467"/>
      <c r="HGU151" s="467"/>
      <c r="HGV151" s="467"/>
      <c r="HGW151" s="467"/>
      <c r="HGX151" s="467"/>
      <c r="HGY151" s="467"/>
      <c r="HGZ151" s="467"/>
      <c r="HHA151" s="467"/>
      <c r="HHB151" s="467"/>
      <c r="HHC151" s="467"/>
      <c r="HHD151" s="467"/>
      <c r="HHE151" s="467"/>
      <c r="HHF151" s="467"/>
      <c r="HHG151" s="467"/>
      <c r="HHH151" s="467"/>
      <c r="HHI151" s="467"/>
      <c r="HHJ151" s="467"/>
      <c r="HHK151" s="467"/>
      <c r="HHL151" s="467"/>
      <c r="HHM151" s="467"/>
      <c r="HHN151" s="467"/>
      <c r="HHO151" s="467"/>
      <c r="HHP151" s="467"/>
      <c r="HHQ151" s="467"/>
      <c r="HHR151" s="467"/>
      <c r="HHS151" s="467"/>
      <c r="HHT151" s="467"/>
      <c r="HHU151" s="467"/>
      <c r="HHV151" s="467"/>
      <c r="HHW151" s="467"/>
      <c r="HHX151" s="467"/>
      <c r="HHY151" s="467"/>
      <c r="HHZ151" s="467"/>
      <c r="HIA151" s="467"/>
      <c r="HIB151" s="467"/>
      <c r="HIC151" s="467"/>
      <c r="HID151" s="467"/>
      <c r="HIE151" s="467"/>
      <c r="HIF151" s="467"/>
      <c r="HIG151" s="467"/>
      <c r="HIH151" s="467"/>
      <c r="HII151" s="467"/>
      <c r="HIJ151" s="467"/>
      <c r="HIK151" s="467"/>
      <c r="HIL151" s="467"/>
      <c r="HIM151" s="467"/>
      <c r="HIN151" s="467"/>
      <c r="HIO151" s="467"/>
      <c r="HIP151" s="467"/>
      <c r="HIQ151" s="467"/>
      <c r="HIR151" s="467"/>
      <c r="HIS151" s="467"/>
      <c r="HIT151" s="467"/>
      <c r="HIU151" s="467"/>
      <c r="HIV151" s="467"/>
      <c r="HIW151" s="467"/>
      <c r="HIX151" s="467"/>
      <c r="HIY151" s="467"/>
      <c r="HIZ151" s="467"/>
      <c r="HJA151" s="467"/>
      <c r="HJB151" s="467"/>
      <c r="HJC151" s="467"/>
      <c r="HJD151" s="467"/>
      <c r="HJE151" s="467"/>
      <c r="HJF151" s="467"/>
      <c r="HJG151" s="467"/>
      <c r="HJH151" s="467"/>
      <c r="HJI151" s="467"/>
      <c r="HJJ151" s="467"/>
      <c r="HJK151" s="467"/>
      <c r="HJL151" s="467"/>
      <c r="HJM151" s="467"/>
      <c r="HJN151" s="467"/>
      <c r="HJO151" s="467"/>
      <c r="HJP151" s="467"/>
      <c r="HJQ151" s="467"/>
      <c r="HJR151" s="467"/>
      <c r="HJS151" s="467"/>
      <c r="HJT151" s="467"/>
      <c r="HJU151" s="467"/>
      <c r="HJV151" s="467"/>
      <c r="HJW151" s="467"/>
      <c r="HJX151" s="467"/>
      <c r="HJY151" s="467"/>
      <c r="HJZ151" s="467"/>
      <c r="HKA151" s="467"/>
      <c r="HKB151" s="467"/>
      <c r="HKC151" s="467"/>
      <c r="HKD151" s="467"/>
      <c r="HKE151" s="467"/>
      <c r="HKF151" s="467"/>
      <c r="HKG151" s="467"/>
      <c r="HKH151" s="467"/>
      <c r="HKI151" s="467"/>
      <c r="HKJ151" s="467"/>
      <c r="HKK151" s="467"/>
      <c r="HKL151" s="467"/>
      <c r="HKM151" s="467"/>
      <c r="HKN151" s="467"/>
      <c r="HKO151" s="467"/>
      <c r="HKP151" s="467"/>
      <c r="HKQ151" s="467"/>
      <c r="HKR151" s="467"/>
      <c r="HKS151" s="467"/>
      <c r="HKT151" s="467"/>
      <c r="HKU151" s="467"/>
      <c r="HKV151" s="467"/>
      <c r="HKW151" s="467"/>
      <c r="HKX151" s="467"/>
      <c r="HKY151" s="467"/>
      <c r="HKZ151" s="467"/>
      <c r="HLA151" s="467"/>
      <c r="HLB151" s="467"/>
      <c r="HLC151" s="467"/>
      <c r="HLD151" s="467"/>
      <c r="HLE151" s="467"/>
      <c r="HLF151" s="467"/>
      <c r="HLG151" s="467"/>
      <c r="HLH151" s="467"/>
      <c r="HLI151" s="467"/>
      <c r="HLJ151" s="467"/>
      <c r="HLK151" s="467"/>
      <c r="HLL151" s="467"/>
      <c r="HLM151" s="467"/>
      <c r="HLN151" s="467"/>
      <c r="HLO151" s="467"/>
      <c r="HLP151" s="467"/>
      <c r="HLQ151" s="467"/>
      <c r="HLR151" s="467"/>
      <c r="HLS151" s="467"/>
      <c r="HLT151" s="467"/>
      <c r="HLU151" s="467"/>
      <c r="HLV151" s="467"/>
      <c r="HLW151" s="467"/>
      <c r="HLX151" s="467"/>
      <c r="HLY151" s="467"/>
      <c r="HLZ151" s="467"/>
      <c r="HMA151" s="467"/>
      <c r="HMB151" s="467"/>
      <c r="HMC151" s="467"/>
      <c r="HMD151" s="467"/>
      <c r="HME151" s="467"/>
      <c r="HMF151" s="467"/>
      <c r="HMG151" s="467"/>
      <c r="HMH151" s="467"/>
      <c r="HMI151" s="467"/>
      <c r="HMJ151" s="467"/>
      <c r="HMK151" s="467"/>
      <c r="HML151" s="467"/>
      <c r="HMM151" s="467"/>
      <c r="HMN151" s="467"/>
      <c r="HMO151" s="467"/>
      <c r="HMP151" s="467"/>
      <c r="HMQ151" s="467"/>
      <c r="HMR151" s="467"/>
      <c r="HMS151" s="467"/>
      <c r="HMT151" s="467"/>
      <c r="HMU151" s="467"/>
      <c r="HMV151" s="467"/>
      <c r="HMW151" s="467"/>
      <c r="HMX151" s="467"/>
      <c r="HMY151" s="467"/>
      <c r="HMZ151" s="467"/>
      <c r="HNA151" s="467"/>
      <c r="HNB151" s="467"/>
      <c r="HNC151" s="467"/>
      <c r="HND151" s="467"/>
      <c r="HNE151" s="467"/>
      <c r="HNF151" s="467"/>
      <c r="HNG151" s="467"/>
      <c r="HNH151" s="467"/>
      <c r="HNI151" s="467"/>
      <c r="HNJ151" s="467"/>
      <c r="HNK151" s="467"/>
      <c r="HNL151" s="467"/>
      <c r="HNM151" s="467"/>
      <c r="HNN151" s="467"/>
      <c r="HNO151" s="467"/>
      <c r="HNP151" s="467"/>
      <c r="HNQ151" s="467"/>
      <c r="HNR151" s="467"/>
      <c r="HNS151" s="467"/>
      <c r="HNT151" s="467"/>
      <c r="HNU151" s="467"/>
      <c r="HNV151" s="467"/>
      <c r="HNW151" s="467"/>
      <c r="HNX151" s="467"/>
      <c r="HNY151" s="467"/>
      <c r="HNZ151" s="467"/>
      <c r="HOA151" s="467"/>
      <c r="HOB151" s="467"/>
      <c r="HOC151" s="467"/>
      <c r="HOD151" s="467"/>
      <c r="HOE151" s="467"/>
      <c r="HOF151" s="467"/>
      <c r="HOG151" s="467"/>
      <c r="HOH151" s="467"/>
      <c r="HOI151" s="467"/>
      <c r="HOJ151" s="467"/>
      <c r="HOK151" s="467"/>
      <c r="HOL151" s="467"/>
      <c r="HOM151" s="467"/>
      <c r="HON151" s="467"/>
      <c r="HOO151" s="467"/>
      <c r="HOP151" s="467"/>
      <c r="HOQ151" s="467"/>
      <c r="HOR151" s="467"/>
      <c r="HOS151" s="467"/>
      <c r="HOT151" s="467"/>
      <c r="HOU151" s="467"/>
      <c r="HOV151" s="467"/>
      <c r="HOW151" s="467"/>
      <c r="HOX151" s="467"/>
      <c r="HOY151" s="467"/>
      <c r="HOZ151" s="467"/>
      <c r="HPA151" s="467"/>
      <c r="HPB151" s="467"/>
      <c r="HPC151" s="467"/>
      <c r="HPD151" s="467"/>
      <c r="HPE151" s="467"/>
      <c r="HPF151" s="467"/>
      <c r="HPG151" s="467"/>
      <c r="HPH151" s="467"/>
      <c r="HPI151" s="467"/>
      <c r="HPJ151" s="467"/>
      <c r="HPK151" s="467"/>
      <c r="HPL151" s="467"/>
      <c r="HPM151" s="467"/>
      <c r="HPN151" s="467"/>
      <c r="HPO151" s="467"/>
      <c r="HPP151" s="467"/>
      <c r="HPQ151" s="467"/>
      <c r="HPR151" s="467"/>
      <c r="HPS151" s="467"/>
      <c r="HPT151" s="467"/>
      <c r="HPU151" s="467"/>
      <c r="HPV151" s="467"/>
      <c r="HPW151" s="467"/>
      <c r="HPX151" s="467"/>
      <c r="HPY151" s="467"/>
      <c r="HPZ151" s="467"/>
      <c r="HQA151" s="467"/>
      <c r="HQB151" s="467"/>
      <c r="HQC151" s="467"/>
      <c r="HQD151" s="467"/>
      <c r="HQE151" s="467"/>
      <c r="HQF151" s="467"/>
      <c r="HQG151" s="467"/>
      <c r="HQH151" s="467"/>
      <c r="HQI151" s="467"/>
      <c r="HQJ151" s="467"/>
      <c r="HQK151" s="467"/>
      <c r="HQL151" s="467"/>
      <c r="HQM151" s="467"/>
      <c r="HQN151" s="467"/>
      <c r="HQO151" s="467"/>
      <c r="HQP151" s="467"/>
      <c r="HQQ151" s="467"/>
      <c r="HQR151" s="467"/>
      <c r="HQS151" s="467"/>
      <c r="HQT151" s="467"/>
      <c r="HQU151" s="467"/>
      <c r="HQV151" s="467"/>
      <c r="HQW151" s="467"/>
      <c r="HQX151" s="467"/>
      <c r="HQY151" s="467"/>
      <c r="HQZ151" s="467"/>
      <c r="HRA151" s="467"/>
      <c r="HRB151" s="467"/>
      <c r="HRC151" s="467"/>
      <c r="HRD151" s="467"/>
      <c r="HRE151" s="467"/>
      <c r="HRF151" s="467"/>
      <c r="HRG151" s="467"/>
      <c r="HRH151" s="467"/>
      <c r="HRI151" s="467"/>
      <c r="HRJ151" s="467"/>
      <c r="HRK151" s="467"/>
      <c r="HRL151" s="467"/>
      <c r="HRM151" s="467"/>
      <c r="HRN151" s="467"/>
      <c r="HRO151" s="467"/>
      <c r="HRP151" s="467"/>
      <c r="HRQ151" s="467"/>
      <c r="HRR151" s="467"/>
      <c r="HRS151" s="467"/>
      <c r="HRT151" s="467"/>
      <c r="HRU151" s="467"/>
      <c r="HRV151" s="467"/>
      <c r="HRW151" s="467"/>
      <c r="HRX151" s="467"/>
      <c r="HRY151" s="467"/>
      <c r="HRZ151" s="467"/>
      <c r="HSA151" s="467"/>
      <c r="HSB151" s="467"/>
      <c r="HSC151" s="467"/>
      <c r="HSD151" s="467"/>
      <c r="HSE151" s="467"/>
      <c r="HSF151" s="467"/>
      <c r="HSG151" s="467"/>
      <c r="HSH151" s="467"/>
      <c r="HSI151" s="467"/>
      <c r="HSJ151" s="467"/>
      <c r="HSK151" s="467"/>
      <c r="HSL151" s="467"/>
      <c r="HSM151" s="467"/>
      <c r="HSN151" s="467"/>
      <c r="HSO151" s="467"/>
      <c r="HSP151" s="467"/>
      <c r="HSQ151" s="467"/>
      <c r="HSR151" s="467"/>
      <c r="HSS151" s="467"/>
      <c r="HST151" s="467"/>
      <c r="HSU151" s="467"/>
      <c r="HSV151" s="467"/>
      <c r="HSW151" s="467"/>
      <c r="HSX151" s="467"/>
      <c r="HSY151" s="467"/>
      <c r="HSZ151" s="467"/>
      <c r="HTA151" s="467"/>
      <c r="HTB151" s="467"/>
      <c r="HTC151" s="467"/>
      <c r="HTD151" s="467"/>
      <c r="HTE151" s="467"/>
      <c r="HTF151" s="467"/>
      <c r="HTG151" s="467"/>
      <c r="HTH151" s="467"/>
      <c r="HTI151" s="467"/>
      <c r="HTJ151" s="467"/>
      <c r="HTK151" s="467"/>
      <c r="HTL151" s="467"/>
      <c r="HTM151" s="467"/>
      <c r="HTN151" s="467"/>
      <c r="HTO151" s="467"/>
      <c r="HTP151" s="467"/>
      <c r="HTQ151" s="467"/>
      <c r="HTR151" s="467"/>
      <c r="HTS151" s="467"/>
      <c r="HTT151" s="467"/>
      <c r="HTU151" s="467"/>
      <c r="HTV151" s="467"/>
      <c r="HTW151" s="467"/>
      <c r="HTX151" s="467"/>
      <c r="HTY151" s="467"/>
      <c r="HTZ151" s="467"/>
      <c r="HUA151" s="467"/>
      <c r="HUB151" s="467"/>
      <c r="HUC151" s="467"/>
      <c r="HUD151" s="467"/>
      <c r="HUE151" s="467"/>
      <c r="HUF151" s="467"/>
      <c r="HUG151" s="467"/>
      <c r="HUH151" s="467"/>
      <c r="HUI151" s="467"/>
      <c r="HUJ151" s="467"/>
      <c r="HUK151" s="467"/>
      <c r="HUL151" s="467"/>
      <c r="HUM151" s="467"/>
      <c r="HUN151" s="467"/>
      <c r="HUO151" s="467"/>
      <c r="HUP151" s="467"/>
      <c r="HUQ151" s="467"/>
      <c r="HUR151" s="467"/>
      <c r="HUS151" s="467"/>
      <c r="HUT151" s="467"/>
      <c r="HUU151" s="467"/>
      <c r="HUV151" s="467"/>
      <c r="HUW151" s="467"/>
      <c r="HUX151" s="467"/>
      <c r="HUY151" s="467"/>
      <c r="HUZ151" s="467"/>
      <c r="HVA151" s="467"/>
      <c r="HVB151" s="467"/>
      <c r="HVC151" s="467"/>
      <c r="HVD151" s="467"/>
      <c r="HVE151" s="467"/>
      <c r="HVF151" s="467"/>
      <c r="HVG151" s="467"/>
      <c r="HVH151" s="467"/>
      <c r="HVI151" s="467"/>
      <c r="HVJ151" s="467"/>
      <c r="HVK151" s="467"/>
      <c r="HVL151" s="467"/>
      <c r="HVM151" s="467"/>
      <c r="HVN151" s="467"/>
      <c r="HVO151" s="467"/>
      <c r="HVP151" s="467"/>
      <c r="HVQ151" s="467"/>
      <c r="HVR151" s="467"/>
      <c r="HVS151" s="467"/>
      <c r="HVT151" s="467"/>
      <c r="HVU151" s="467"/>
      <c r="HVV151" s="467"/>
      <c r="HVW151" s="467"/>
      <c r="HVX151" s="467"/>
      <c r="HVY151" s="467"/>
      <c r="HVZ151" s="467"/>
      <c r="HWA151" s="467"/>
      <c r="HWB151" s="467"/>
      <c r="HWC151" s="467"/>
      <c r="HWD151" s="467"/>
      <c r="HWE151" s="467"/>
      <c r="HWF151" s="467"/>
      <c r="HWG151" s="467"/>
      <c r="HWH151" s="467"/>
      <c r="HWI151" s="467"/>
      <c r="HWJ151" s="467"/>
      <c r="HWK151" s="467"/>
      <c r="HWL151" s="467"/>
      <c r="HWM151" s="467"/>
      <c r="HWN151" s="467"/>
      <c r="HWO151" s="467"/>
      <c r="HWP151" s="467"/>
      <c r="HWQ151" s="467"/>
      <c r="HWR151" s="467"/>
      <c r="HWS151" s="467"/>
      <c r="HWT151" s="467"/>
      <c r="HWU151" s="467"/>
      <c r="HWV151" s="467"/>
      <c r="HWW151" s="467"/>
      <c r="HWX151" s="467"/>
      <c r="HWY151" s="467"/>
      <c r="HWZ151" s="467"/>
      <c r="HXA151" s="467"/>
      <c r="HXB151" s="467"/>
      <c r="HXC151" s="467"/>
      <c r="HXD151" s="467"/>
      <c r="HXE151" s="467"/>
      <c r="HXF151" s="467"/>
      <c r="HXG151" s="467"/>
      <c r="HXH151" s="467"/>
      <c r="HXI151" s="467"/>
      <c r="HXJ151" s="467"/>
      <c r="HXK151" s="467"/>
      <c r="HXL151" s="467"/>
      <c r="HXM151" s="467"/>
      <c r="HXN151" s="467"/>
      <c r="HXO151" s="467"/>
      <c r="HXP151" s="467"/>
      <c r="HXQ151" s="467"/>
      <c r="HXR151" s="467"/>
      <c r="HXS151" s="467"/>
      <c r="HXT151" s="467"/>
      <c r="HXU151" s="467"/>
      <c r="HXV151" s="467"/>
      <c r="HXW151" s="467"/>
      <c r="HXX151" s="467"/>
      <c r="HXY151" s="467"/>
      <c r="HXZ151" s="467"/>
      <c r="HYA151" s="467"/>
      <c r="HYB151" s="467"/>
      <c r="HYC151" s="467"/>
      <c r="HYD151" s="467"/>
      <c r="HYE151" s="467"/>
      <c r="HYF151" s="467"/>
      <c r="HYG151" s="467"/>
      <c r="HYH151" s="467"/>
      <c r="HYI151" s="467"/>
      <c r="HYJ151" s="467"/>
      <c r="HYK151" s="467"/>
      <c r="HYL151" s="467"/>
      <c r="HYM151" s="467"/>
      <c r="HYN151" s="467"/>
      <c r="HYO151" s="467"/>
      <c r="HYP151" s="467"/>
      <c r="HYQ151" s="467"/>
      <c r="HYR151" s="467"/>
      <c r="HYS151" s="467"/>
      <c r="HYT151" s="467"/>
      <c r="HYU151" s="467"/>
      <c r="HYV151" s="467"/>
      <c r="HYW151" s="467"/>
      <c r="HYX151" s="467"/>
      <c r="HYY151" s="467"/>
      <c r="HYZ151" s="467"/>
      <c r="HZA151" s="467"/>
      <c r="HZB151" s="467"/>
      <c r="HZC151" s="467"/>
      <c r="HZD151" s="467"/>
      <c r="HZE151" s="467"/>
      <c r="HZF151" s="467"/>
      <c r="HZG151" s="467"/>
      <c r="HZH151" s="467"/>
      <c r="HZI151" s="467"/>
      <c r="HZJ151" s="467"/>
      <c r="HZK151" s="467"/>
      <c r="HZL151" s="467"/>
      <c r="HZM151" s="467"/>
      <c r="HZN151" s="467"/>
      <c r="HZO151" s="467"/>
      <c r="HZP151" s="467"/>
      <c r="HZQ151" s="467"/>
      <c r="HZR151" s="467"/>
      <c r="HZS151" s="467"/>
      <c r="HZT151" s="467"/>
      <c r="HZU151" s="467"/>
      <c r="HZV151" s="467"/>
      <c r="HZW151" s="467"/>
      <c r="HZX151" s="467"/>
      <c r="HZY151" s="467"/>
      <c r="HZZ151" s="467"/>
      <c r="IAA151" s="467"/>
      <c r="IAB151" s="467"/>
      <c r="IAC151" s="467"/>
      <c r="IAD151" s="467"/>
      <c r="IAE151" s="467"/>
      <c r="IAF151" s="467"/>
      <c r="IAG151" s="467"/>
      <c r="IAH151" s="467"/>
      <c r="IAI151" s="467"/>
      <c r="IAJ151" s="467"/>
      <c r="IAK151" s="467"/>
      <c r="IAL151" s="467"/>
      <c r="IAM151" s="467"/>
      <c r="IAN151" s="467"/>
      <c r="IAO151" s="467"/>
      <c r="IAP151" s="467"/>
      <c r="IAQ151" s="467"/>
      <c r="IAR151" s="467"/>
      <c r="IAS151" s="467"/>
      <c r="IAT151" s="467"/>
      <c r="IAU151" s="467"/>
      <c r="IAV151" s="467"/>
      <c r="IAW151" s="467"/>
      <c r="IAX151" s="467"/>
      <c r="IAY151" s="467"/>
      <c r="IAZ151" s="467"/>
      <c r="IBA151" s="467"/>
      <c r="IBB151" s="467"/>
      <c r="IBC151" s="467"/>
      <c r="IBD151" s="467"/>
      <c r="IBE151" s="467"/>
      <c r="IBF151" s="467"/>
      <c r="IBG151" s="467"/>
      <c r="IBH151" s="467"/>
      <c r="IBI151" s="467"/>
      <c r="IBJ151" s="467"/>
      <c r="IBK151" s="467"/>
      <c r="IBL151" s="467"/>
      <c r="IBM151" s="467"/>
      <c r="IBN151" s="467"/>
      <c r="IBO151" s="467"/>
      <c r="IBP151" s="467"/>
      <c r="IBQ151" s="467"/>
      <c r="IBR151" s="467"/>
      <c r="IBS151" s="467"/>
      <c r="IBT151" s="467"/>
      <c r="IBU151" s="467"/>
      <c r="IBV151" s="467"/>
      <c r="IBW151" s="467"/>
      <c r="IBX151" s="467"/>
      <c r="IBY151" s="467"/>
      <c r="IBZ151" s="467"/>
      <c r="ICA151" s="467"/>
      <c r="ICB151" s="467"/>
      <c r="ICC151" s="467"/>
      <c r="ICD151" s="467"/>
      <c r="ICE151" s="467"/>
      <c r="ICF151" s="467"/>
      <c r="ICG151" s="467"/>
      <c r="ICH151" s="467"/>
      <c r="ICI151" s="467"/>
      <c r="ICJ151" s="467"/>
      <c r="ICK151" s="467"/>
      <c r="ICL151" s="467"/>
      <c r="ICM151" s="467"/>
      <c r="ICN151" s="467"/>
      <c r="ICO151" s="467"/>
      <c r="ICP151" s="467"/>
      <c r="ICQ151" s="467"/>
      <c r="ICR151" s="467"/>
      <c r="ICS151" s="467"/>
      <c r="ICT151" s="467"/>
      <c r="ICU151" s="467"/>
      <c r="ICV151" s="467"/>
      <c r="ICW151" s="467"/>
      <c r="ICX151" s="467"/>
      <c r="ICY151" s="467"/>
      <c r="ICZ151" s="467"/>
      <c r="IDA151" s="467"/>
      <c r="IDB151" s="467"/>
      <c r="IDC151" s="467"/>
      <c r="IDD151" s="467"/>
      <c r="IDE151" s="467"/>
      <c r="IDF151" s="467"/>
      <c r="IDG151" s="467"/>
      <c r="IDH151" s="467"/>
      <c r="IDI151" s="467"/>
      <c r="IDJ151" s="467"/>
      <c r="IDK151" s="467"/>
      <c r="IDL151" s="467"/>
      <c r="IDM151" s="467"/>
      <c r="IDN151" s="467"/>
      <c r="IDO151" s="467"/>
      <c r="IDP151" s="467"/>
      <c r="IDQ151" s="467"/>
      <c r="IDR151" s="467"/>
      <c r="IDS151" s="467"/>
      <c r="IDT151" s="467"/>
      <c r="IDU151" s="467"/>
      <c r="IDV151" s="467"/>
      <c r="IDW151" s="467"/>
      <c r="IDX151" s="467"/>
      <c r="IDY151" s="467"/>
      <c r="IDZ151" s="467"/>
      <c r="IEA151" s="467"/>
      <c r="IEB151" s="467"/>
      <c r="IEC151" s="467"/>
      <c r="IED151" s="467"/>
      <c r="IEE151" s="467"/>
      <c r="IEF151" s="467"/>
      <c r="IEG151" s="467"/>
      <c r="IEH151" s="467"/>
      <c r="IEI151" s="467"/>
      <c r="IEJ151" s="467"/>
      <c r="IEK151" s="467"/>
      <c r="IEL151" s="467"/>
      <c r="IEM151" s="467"/>
      <c r="IEN151" s="467"/>
      <c r="IEO151" s="467"/>
      <c r="IEP151" s="467"/>
      <c r="IEQ151" s="467"/>
      <c r="IER151" s="467"/>
      <c r="IES151" s="467"/>
      <c r="IET151" s="467"/>
      <c r="IEU151" s="467"/>
      <c r="IEV151" s="467"/>
      <c r="IEW151" s="467"/>
      <c r="IEX151" s="467"/>
      <c r="IEY151" s="467"/>
      <c r="IEZ151" s="467"/>
      <c r="IFA151" s="467"/>
      <c r="IFB151" s="467"/>
      <c r="IFC151" s="467"/>
      <c r="IFD151" s="467"/>
      <c r="IFE151" s="467"/>
      <c r="IFF151" s="467"/>
      <c r="IFG151" s="467"/>
      <c r="IFH151" s="467"/>
      <c r="IFI151" s="467"/>
      <c r="IFJ151" s="467"/>
      <c r="IFK151" s="467"/>
      <c r="IFL151" s="467"/>
      <c r="IFM151" s="467"/>
      <c r="IFN151" s="467"/>
      <c r="IFO151" s="467"/>
      <c r="IFP151" s="467"/>
      <c r="IFQ151" s="467"/>
      <c r="IFR151" s="467"/>
      <c r="IFS151" s="467"/>
      <c r="IFT151" s="467"/>
      <c r="IFU151" s="467"/>
      <c r="IFV151" s="467"/>
      <c r="IFW151" s="467"/>
      <c r="IFX151" s="467"/>
      <c r="IFY151" s="467"/>
      <c r="IFZ151" s="467"/>
      <c r="IGA151" s="467"/>
      <c r="IGB151" s="467"/>
      <c r="IGC151" s="467"/>
      <c r="IGD151" s="467"/>
      <c r="IGE151" s="467"/>
      <c r="IGF151" s="467"/>
      <c r="IGG151" s="467"/>
      <c r="IGH151" s="467"/>
      <c r="IGI151" s="467"/>
      <c r="IGJ151" s="467"/>
      <c r="IGK151" s="467"/>
      <c r="IGL151" s="467"/>
      <c r="IGM151" s="467"/>
      <c r="IGN151" s="467"/>
      <c r="IGO151" s="467"/>
      <c r="IGP151" s="467"/>
      <c r="IGQ151" s="467"/>
      <c r="IGR151" s="467"/>
      <c r="IGS151" s="467"/>
      <c r="IGT151" s="467"/>
      <c r="IGU151" s="467"/>
      <c r="IGV151" s="467"/>
      <c r="IGW151" s="467"/>
      <c r="IGX151" s="467"/>
      <c r="IGY151" s="467"/>
      <c r="IGZ151" s="467"/>
      <c r="IHA151" s="467"/>
      <c r="IHB151" s="467"/>
      <c r="IHC151" s="467"/>
      <c r="IHD151" s="467"/>
      <c r="IHE151" s="467"/>
      <c r="IHF151" s="467"/>
      <c r="IHG151" s="467"/>
      <c r="IHH151" s="467"/>
      <c r="IHI151" s="467"/>
      <c r="IHJ151" s="467"/>
      <c r="IHK151" s="467"/>
      <c r="IHL151" s="467"/>
      <c r="IHM151" s="467"/>
      <c r="IHN151" s="467"/>
      <c r="IHO151" s="467"/>
      <c r="IHP151" s="467"/>
      <c r="IHQ151" s="467"/>
      <c r="IHR151" s="467"/>
      <c r="IHS151" s="467"/>
      <c r="IHT151" s="467"/>
      <c r="IHU151" s="467"/>
      <c r="IHV151" s="467"/>
      <c r="IHW151" s="467"/>
      <c r="IHX151" s="467"/>
      <c r="IHY151" s="467"/>
      <c r="IHZ151" s="467"/>
      <c r="IIA151" s="467"/>
      <c r="IIB151" s="467"/>
      <c r="IIC151" s="467"/>
      <c r="IID151" s="467"/>
      <c r="IIE151" s="467"/>
      <c r="IIF151" s="467"/>
      <c r="IIG151" s="467"/>
      <c r="IIH151" s="467"/>
      <c r="III151" s="467"/>
      <c r="IIJ151" s="467"/>
      <c r="IIK151" s="467"/>
      <c r="IIL151" s="467"/>
      <c r="IIM151" s="467"/>
      <c r="IIN151" s="467"/>
      <c r="IIO151" s="467"/>
      <c r="IIP151" s="467"/>
      <c r="IIQ151" s="467"/>
      <c r="IIR151" s="467"/>
      <c r="IIS151" s="467"/>
      <c r="IIT151" s="467"/>
      <c r="IIU151" s="467"/>
      <c r="IIV151" s="467"/>
      <c r="IIW151" s="467"/>
      <c r="IIX151" s="467"/>
      <c r="IIY151" s="467"/>
      <c r="IIZ151" s="467"/>
      <c r="IJA151" s="467"/>
      <c r="IJB151" s="467"/>
      <c r="IJC151" s="467"/>
      <c r="IJD151" s="467"/>
      <c r="IJE151" s="467"/>
      <c r="IJF151" s="467"/>
      <c r="IJG151" s="467"/>
      <c r="IJH151" s="467"/>
      <c r="IJI151" s="467"/>
      <c r="IJJ151" s="467"/>
      <c r="IJK151" s="467"/>
      <c r="IJL151" s="467"/>
      <c r="IJM151" s="467"/>
      <c r="IJN151" s="467"/>
      <c r="IJO151" s="467"/>
      <c r="IJP151" s="467"/>
      <c r="IJQ151" s="467"/>
      <c r="IJR151" s="467"/>
      <c r="IJS151" s="467"/>
      <c r="IJT151" s="467"/>
      <c r="IJU151" s="467"/>
      <c r="IJV151" s="467"/>
      <c r="IJW151" s="467"/>
      <c r="IJX151" s="467"/>
      <c r="IJY151" s="467"/>
      <c r="IJZ151" s="467"/>
      <c r="IKA151" s="467"/>
      <c r="IKB151" s="467"/>
      <c r="IKC151" s="467"/>
      <c r="IKD151" s="467"/>
      <c r="IKE151" s="467"/>
      <c r="IKF151" s="467"/>
      <c r="IKG151" s="467"/>
      <c r="IKH151" s="467"/>
      <c r="IKI151" s="467"/>
      <c r="IKJ151" s="467"/>
      <c r="IKK151" s="467"/>
      <c r="IKL151" s="467"/>
      <c r="IKM151" s="467"/>
      <c r="IKN151" s="467"/>
      <c r="IKO151" s="467"/>
      <c r="IKP151" s="467"/>
      <c r="IKQ151" s="467"/>
      <c r="IKR151" s="467"/>
      <c r="IKS151" s="467"/>
      <c r="IKT151" s="467"/>
      <c r="IKU151" s="467"/>
      <c r="IKV151" s="467"/>
      <c r="IKW151" s="467"/>
      <c r="IKX151" s="467"/>
      <c r="IKY151" s="467"/>
      <c r="IKZ151" s="467"/>
      <c r="ILA151" s="467"/>
      <c r="ILB151" s="467"/>
      <c r="ILC151" s="467"/>
      <c r="ILD151" s="467"/>
      <c r="ILE151" s="467"/>
      <c r="ILF151" s="467"/>
      <c r="ILG151" s="467"/>
      <c r="ILH151" s="467"/>
      <c r="ILI151" s="467"/>
      <c r="ILJ151" s="467"/>
      <c r="ILK151" s="467"/>
      <c r="ILL151" s="467"/>
      <c r="ILM151" s="467"/>
      <c r="ILN151" s="467"/>
      <c r="ILO151" s="467"/>
      <c r="ILP151" s="467"/>
      <c r="ILQ151" s="467"/>
      <c r="ILR151" s="467"/>
      <c r="ILS151" s="467"/>
      <c r="ILT151" s="467"/>
      <c r="ILU151" s="467"/>
      <c r="ILV151" s="467"/>
      <c r="ILW151" s="467"/>
      <c r="ILX151" s="467"/>
      <c r="ILY151" s="467"/>
      <c r="ILZ151" s="467"/>
      <c r="IMA151" s="467"/>
      <c r="IMB151" s="467"/>
      <c r="IMC151" s="467"/>
      <c r="IMD151" s="467"/>
      <c r="IME151" s="467"/>
      <c r="IMF151" s="467"/>
      <c r="IMG151" s="467"/>
      <c r="IMH151" s="467"/>
      <c r="IMI151" s="467"/>
      <c r="IMJ151" s="467"/>
      <c r="IMK151" s="467"/>
      <c r="IML151" s="467"/>
      <c r="IMM151" s="467"/>
      <c r="IMN151" s="467"/>
      <c r="IMO151" s="467"/>
      <c r="IMP151" s="467"/>
      <c r="IMQ151" s="467"/>
      <c r="IMR151" s="467"/>
      <c r="IMS151" s="467"/>
      <c r="IMT151" s="467"/>
      <c r="IMU151" s="467"/>
      <c r="IMV151" s="467"/>
      <c r="IMW151" s="467"/>
      <c r="IMX151" s="467"/>
      <c r="IMY151" s="467"/>
      <c r="IMZ151" s="467"/>
      <c r="INA151" s="467"/>
      <c r="INB151" s="467"/>
      <c r="INC151" s="467"/>
      <c r="IND151" s="467"/>
      <c r="INE151" s="467"/>
      <c r="INF151" s="467"/>
      <c r="ING151" s="467"/>
      <c r="INH151" s="467"/>
      <c r="INI151" s="467"/>
      <c r="INJ151" s="467"/>
      <c r="INK151" s="467"/>
      <c r="INL151" s="467"/>
      <c r="INM151" s="467"/>
      <c r="INN151" s="467"/>
      <c r="INO151" s="467"/>
      <c r="INP151" s="467"/>
      <c r="INQ151" s="467"/>
      <c r="INR151" s="467"/>
      <c r="INS151" s="467"/>
      <c r="INT151" s="467"/>
      <c r="INU151" s="467"/>
      <c r="INV151" s="467"/>
      <c r="INW151" s="467"/>
      <c r="INX151" s="467"/>
      <c r="INY151" s="467"/>
      <c r="INZ151" s="467"/>
      <c r="IOA151" s="467"/>
      <c r="IOB151" s="467"/>
      <c r="IOC151" s="467"/>
      <c r="IOD151" s="467"/>
      <c r="IOE151" s="467"/>
      <c r="IOF151" s="467"/>
      <c r="IOG151" s="467"/>
      <c r="IOH151" s="467"/>
      <c r="IOI151" s="467"/>
      <c r="IOJ151" s="467"/>
      <c r="IOK151" s="467"/>
      <c r="IOL151" s="467"/>
      <c r="IOM151" s="467"/>
      <c r="ION151" s="467"/>
      <c r="IOO151" s="467"/>
      <c r="IOP151" s="467"/>
      <c r="IOQ151" s="467"/>
      <c r="IOR151" s="467"/>
      <c r="IOS151" s="467"/>
      <c r="IOT151" s="467"/>
      <c r="IOU151" s="467"/>
      <c r="IOV151" s="467"/>
      <c r="IOW151" s="467"/>
      <c r="IOX151" s="467"/>
      <c r="IOY151" s="467"/>
      <c r="IOZ151" s="467"/>
      <c r="IPA151" s="467"/>
      <c r="IPB151" s="467"/>
      <c r="IPC151" s="467"/>
      <c r="IPD151" s="467"/>
      <c r="IPE151" s="467"/>
      <c r="IPF151" s="467"/>
      <c r="IPG151" s="467"/>
      <c r="IPH151" s="467"/>
      <c r="IPI151" s="467"/>
      <c r="IPJ151" s="467"/>
      <c r="IPK151" s="467"/>
      <c r="IPL151" s="467"/>
      <c r="IPM151" s="467"/>
      <c r="IPN151" s="467"/>
      <c r="IPO151" s="467"/>
      <c r="IPP151" s="467"/>
      <c r="IPQ151" s="467"/>
      <c r="IPR151" s="467"/>
      <c r="IPS151" s="467"/>
      <c r="IPT151" s="467"/>
      <c r="IPU151" s="467"/>
      <c r="IPV151" s="467"/>
      <c r="IPW151" s="467"/>
      <c r="IPX151" s="467"/>
      <c r="IPY151" s="467"/>
      <c r="IPZ151" s="467"/>
      <c r="IQA151" s="467"/>
      <c r="IQB151" s="467"/>
      <c r="IQC151" s="467"/>
      <c r="IQD151" s="467"/>
      <c r="IQE151" s="467"/>
      <c r="IQF151" s="467"/>
      <c r="IQG151" s="467"/>
      <c r="IQH151" s="467"/>
      <c r="IQI151" s="467"/>
      <c r="IQJ151" s="467"/>
      <c r="IQK151" s="467"/>
      <c r="IQL151" s="467"/>
      <c r="IQM151" s="467"/>
      <c r="IQN151" s="467"/>
      <c r="IQO151" s="467"/>
      <c r="IQP151" s="467"/>
      <c r="IQQ151" s="467"/>
      <c r="IQR151" s="467"/>
      <c r="IQS151" s="467"/>
      <c r="IQT151" s="467"/>
      <c r="IQU151" s="467"/>
      <c r="IQV151" s="467"/>
      <c r="IQW151" s="467"/>
      <c r="IQX151" s="467"/>
      <c r="IQY151" s="467"/>
      <c r="IQZ151" s="467"/>
      <c r="IRA151" s="467"/>
      <c r="IRB151" s="467"/>
      <c r="IRC151" s="467"/>
      <c r="IRD151" s="467"/>
      <c r="IRE151" s="467"/>
      <c r="IRF151" s="467"/>
      <c r="IRG151" s="467"/>
      <c r="IRH151" s="467"/>
      <c r="IRI151" s="467"/>
      <c r="IRJ151" s="467"/>
      <c r="IRK151" s="467"/>
      <c r="IRL151" s="467"/>
      <c r="IRM151" s="467"/>
      <c r="IRN151" s="467"/>
      <c r="IRO151" s="467"/>
      <c r="IRP151" s="467"/>
      <c r="IRQ151" s="467"/>
      <c r="IRR151" s="467"/>
      <c r="IRS151" s="467"/>
      <c r="IRT151" s="467"/>
      <c r="IRU151" s="467"/>
      <c r="IRV151" s="467"/>
      <c r="IRW151" s="467"/>
      <c r="IRX151" s="467"/>
      <c r="IRY151" s="467"/>
      <c r="IRZ151" s="467"/>
      <c r="ISA151" s="467"/>
      <c r="ISB151" s="467"/>
      <c r="ISC151" s="467"/>
      <c r="ISD151" s="467"/>
      <c r="ISE151" s="467"/>
      <c r="ISF151" s="467"/>
      <c r="ISG151" s="467"/>
      <c r="ISH151" s="467"/>
      <c r="ISI151" s="467"/>
      <c r="ISJ151" s="467"/>
      <c r="ISK151" s="467"/>
      <c r="ISL151" s="467"/>
      <c r="ISM151" s="467"/>
      <c r="ISN151" s="467"/>
      <c r="ISO151" s="467"/>
      <c r="ISP151" s="467"/>
      <c r="ISQ151" s="467"/>
      <c r="ISR151" s="467"/>
      <c r="ISS151" s="467"/>
      <c r="IST151" s="467"/>
      <c r="ISU151" s="467"/>
      <c r="ISV151" s="467"/>
      <c r="ISW151" s="467"/>
      <c r="ISX151" s="467"/>
      <c r="ISY151" s="467"/>
      <c r="ISZ151" s="467"/>
      <c r="ITA151" s="467"/>
      <c r="ITB151" s="467"/>
      <c r="ITC151" s="467"/>
      <c r="ITD151" s="467"/>
      <c r="ITE151" s="467"/>
      <c r="ITF151" s="467"/>
      <c r="ITG151" s="467"/>
      <c r="ITH151" s="467"/>
      <c r="ITI151" s="467"/>
      <c r="ITJ151" s="467"/>
      <c r="ITK151" s="467"/>
      <c r="ITL151" s="467"/>
      <c r="ITM151" s="467"/>
      <c r="ITN151" s="467"/>
      <c r="ITO151" s="467"/>
      <c r="ITP151" s="467"/>
      <c r="ITQ151" s="467"/>
      <c r="ITR151" s="467"/>
      <c r="ITS151" s="467"/>
      <c r="ITT151" s="467"/>
      <c r="ITU151" s="467"/>
      <c r="ITV151" s="467"/>
      <c r="ITW151" s="467"/>
      <c r="ITX151" s="467"/>
      <c r="ITY151" s="467"/>
      <c r="ITZ151" s="467"/>
      <c r="IUA151" s="467"/>
      <c r="IUB151" s="467"/>
      <c r="IUC151" s="467"/>
      <c r="IUD151" s="467"/>
      <c r="IUE151" s="467"/>
      <c r="IUF151" s="467"/>
      <c r="IUG151" s="467"/>
      <c r="IUH151" s="467"/>
      <c r="IUI151" s="467"/>
      <c r="IUJ151" s="467"/>
      <c r="IUK151" s="467"/>
      <c r="IUL151" s="467"/>
      <c r="IUM151" s="467"/>
      <c r="IUN151" s="467"/>
      <c r="IUO151" s="467"/>
      <c r="IUP151" s="467"/>
      <c r="IUQ151" s="467"/>
      <c r="IUR151" s="467"/>
      <c r="IUS151" s="467"/>
      <c r="IUT151" s="467"/>
      <c r="IUU151" s="467"/>
      <c r="IUV151" s="467"/>
      <c r="IUW151" s="467"/>
      <c r="IUX151" s="467"/>
      <c r="IUY151" s="467"/>
      <c r="IUZ151" s="467"/>
      <c r="IVA151" s="467"/>
      <c r="IVB151" s="467"/>
      <c r="IVC151" s="467"/>
      <c r="IVD151" s="467"/>
      <c r="IVE151" s="467"/>
      <c r="IVF151" s="467"/>
      <c r="IVG151" s="467"/>
      <c r="IVH151" s="467"/>
      <c r="IVI151" s="467"/>
      <c r="IVJ151" s="467"/>
      <c r="IVK151" s="467"/>
      <c r="IVL151" s="467"/>
      <c r="IVM151" s="467"/>
      <c r="IVN151" s="467"/>
      <c r="IVO151" s="467"/>
      <c r="IVP151" s="467"/>
      <c r="IVQ151" s="467"/>
      <c r="IVR151" s="467"/>
      <c r="IVS151" s="467"/>
      <c r="IVT151" s="467"/>
      <c r="IVU151" s="467"/>
      <c r="IVV151" s="467"/>
      <c r="IVW151" s="467"/>
      <c r="IVX151" s="467"/>
      <c r="IVY151" s="467"/>
      <c r="IVZ151" s="467"/>
      <c r="IWA151" s="467"/>
      <c r="IWB151" s="467"/>
      <c r="IWC151" s="467"/>
      <c r="IWD151" s="467"/>
      <c r="IWE151" s="467"/>
      <c r="IWF151" s="467"/>
      <c r="IWG151" s="467"/>
      <c r="IWH151" s="467"/>
      <c r="IWI151" s="467"/>
      <c r="IWJ151" s="467"/>
      <c r="IWK151" s="467"/>
      <c r="IWL151" s="467"/>
      <c r="IWM151" s="467"/>
      <c r="IWN151" s="467"/>
      <c r="IWO151" s="467"/>
      <c r="IWP151" s="467"/>
      <c r="IWQ151" s="467"/>
      <c r="IWR151" s="467"/>
      <c r="IWS151" s="467"/>
      <c r="IWT151" s="467"/>
      <c r="IWU151" s="467"/>
      <c r="IWV151" s="467"/>
      <c r="IWW151" s="467"/>
      <c r="IWX151" s="467"/>
      <c r="IWY151" s="467"/>
      <c r="IWZ151" s="467"/>
      <c r="IXA151" s="467"/>
      <c r="IXB151" s="467"/>
      <c r="IXC151" s="467"/>
      <c r="IXD151" s="467"/>
      <c r="IXE151" s="467"/>
      <c r="IXF151" s="467"/>
      <c r="IXG151" s="467"/>
      <c r="IXH151" s="467"/>
      <c r="IXI151" s="467"/>
      <c r="IXJ151" s="467"/>
      <c r="IXK151" s="467"/>
      <c r="IXL151" s="467"/>
      <c r="IXM151" s="467"/>
      <c r="IXN151" s="467"/>
      <c r="IXO151" s="467"/>
      <c r="IXP151" s="467"/>
      <c r="IXQ151" s="467"/>
      <c r="IXR151" s="467"/>
      <c r="IXS151" s="467"/>
      <c r="IXT151" s="467"/>
      <c r="IXU151" s="467"/>
      <c r="IXV151" s="467"/>
      <c r="IXW151" s="467"/>
      <c r="IXX151" s="467"/>
      <c r="IXY151" s="467"/>
      <c r="IXZ151" s="467"/>
      <c r="IYA151" s="467"/>
      <c r="IYB151" s="467"/>
      <c r="IYC151" s="467"/>
      <c r="IYD151" s="467"/>
      <c r="IYE151" s="467"/>
      <c r="IYF151" s="467"/>
      <c r="IYG151" s="467"/>
      <c r="IYH151" s="467"/>
      <c r="IYI151" s="467"/>
      <c r="IYJ151" s="467"/>
      <c r="IYK151" s="467"/>
      <c r="IYL151" s="467"/>
      <c r="IYM151" s="467"/>
      <c r="IYN151" s="467"/>
      <c r="IYO151" s="467"/>
      <c r="IYP151" s="467"/>
      <c r="IYQ151" s="467"/>
      <c r="IYR151" s="467"/>
      <c r="IYS151" s="467"/>
      <c r="IYT151" s="467"/>
      <c r="IYU151" s="467"/>
      <c r="IYV151" s="467"/>
      <c r="IYW151" s="467"/>
      <c r="IYX151" s="467"/>
      <c r="IYY151" s="467"/>
      <c r="IYZ151" s="467"/>
      <c r="IZA151" s="467"/>
      <c r="IZB151" s="467"/>
      <c r="IZC151" s="467"/>
      <c r="IZD151" s="467"/>
      <c r="IZE151" s="467"/>
      <c r="IZF151" s="467"/>
      <c r="IZG151" s="467"/>
      <c r="IZH151" s="467"/>
      <c r="IZI151" s="467"/>
      <c r="IZJ151" s="467"/>
      <c r="IZK151" s="467"/>
      <c r="IZL151" s="467"/>
      <c r="IZM151" s="467"/>
      <c r="IZN151" s="467"/>
      <c r="IZO151" s="467"/>
      <c r="IZP151" s="467"/>
      <c r="IZQ151" s="467"/>
      <c r="IZR151" s="467"/>
      <c r="IZS151" s="467"/>
      <c r="IZT151" s="467"/>
      <c r="IZU151" s="467"/>
      <c r="IZV151" s="467"/>
      <c r="IZW151" s="467"/>
      <c r="IZX151" s="467"/>
      <c r="IZY151" s="467"/>
      <c r="IZZ151" s="467"/>
      <c r="JAA151" s="467"/>
      <c r="JAB151" s="467"/>
      <c r="JAC151" s="467"/>
      <c r="JAD151" s="467"/>
      <c r="JAE151" s="467"/>
      <c r="JAF151" s="467"/>
      <c r="JAG151" s="467"/>
      <c r="JAH151" s="467"/>
      <c r="JAI151" s="467"/>
      <c r="JAJ151" s="467"/>
      <c r="JAK151" s="467"/>
      <c r="JAL151" s="467"/>
      <c r="JAM151" s="467"/>
      <c r="JAN151" s="467"/>
      <c r="JAO151" s="467"/>
      <c r="JAP151" s="467"/>
      <c r="JAQ151" s="467"/>
      <c r="JAR151" s="467"/>
      <c r="JAS151" s="467"/>
      <c r="JAT151" s="467"/>
      <c r="JAU151" s="467"/>
      <c r="JAV151" s="467"/>
      <c r="JAW151" s="467"/>
      <c r="JAX151" s="467"/>
      <c r="JAY151" s="467"/>
      <c r="JAZ151" s="467"/>
      <c r="JBA151" s="467"/>
      <c r="JBB151" s="467"/>
      <c r="JBC151" s="467"/>
      <c r="JBD151" s="467"/>
      <c r="JBE151" s="467"/>
      <c r="JBF151" s="467"/>
      <c r="JBG151" s="467"/>
      <c r="JBH151" s="467"/>
      <c r="JBI151" s="467"/>
      <c r="JBJ151" s="467"/>
      <c r="JBK151" s="467"/>
      <c r="JBL151" s="467"/>
      <c r="JBM151" s="467"/>
      <c r="JBN151" s="467"/>
      <c r="JBO151" s="467"/>
      <c r="JBP151" s="467"/>
      <c r="JBQ151" s="467"/>
      <c r="JBR151" s="467"/>
      <c r="JBS151" s="467"/>
      <c r="JBT151" s="467"/>
      <c r="JBU151" s="467"/>
      <c r="JBV151" s="467"/>
      <c r="JBW151" s="467"/>
      <c r="JBX151" s="467"/>
      <c r="JBY151" s="467"/>
      <c r="JBZ151" s="467"/>
      <c r="JCA151" s="467"/>
      <c r="JCB151" s="467"/>
      <c r="JCC151" s="467"/>
      <c r="JCD151" s="467"/>
      <c r="JCE151" s="467"/>
      <c r="JCF151" s="467"/>
      <c r="JCG151" s="467"/>
      <c r="JCH151" s="467"/>
      <c r="JCI151" s="467"/>
      <c r="JCJ151" s="467"/>
      <c r="JCK151" s="467"/>
      <c r="JCL151" s="467"/>
      <c r="JCM151" s="467"/>
      <c r="JCN151" s="467"/>
      <c r="JCO151" s="467"/>
      <c r="JCP151" s="467"/>
      <c r="JCQ151" s="467"/>
      <c r="JCR151" s="467"/>
      <c r="JCS151" s="467"/>
      <c r="JCT151" s="467"/>
      <c r="JCU151" s="467"/>
      <c r="JCV151" s="467"/>
      <c r="JCW151" s="467"/>
      <c r="JCX151" s="467"/>
      <c r="JCY151" s="467"/>
      <c r="JCZ151" s="467"/>
      <c r="JDA151" s="467"/>
      <c r="JDB151" s="467"/>
      <c r="JDC151" s="467"/>
      <c r="JDD151" s="467"/>
      <c r="JDE151" s="467"/>
      <c r="JDF151" s="467"/>
      <c r="JDG151" s="467"/>
      <c r="JDH151" s="467"/>
      <c r="JDI151" s="467"/>
      <c r="JDJ151" s="467"/>
      <c r="JDK151" s="467"/>
      <c r="JDL151" s="467"/>
      <c r="JDM151" s="467"/>
      <c r="JDN151" s="467"/>
      <c r="JDO151" s="467"/>
      <c r="JDP151" s="467"/>
      <c r="JDQ151" s="467"/>
      <c r="JDR151" s="467"/>
      <c r="JDS151" s="467"/>
      <c r="JDT151" s="467"/>
      <c r="JDU151" s="467"/>
      <c r="JDV151" s="467"/>
      <c r="JDW151" s="467"/>
      <c r="JDX151" s="467"/>
      <c r="JDY151" s="467"/>
      <c r="JDZ151" s="467"/>
      <c r="JEA151" s="467"/>
      <c r="JEB151" s="467"/>
      <c r="JEC151" s="467"/>
      <c r="JED151" s="467"/>
      <c r="JEE151" s="467"/>
      <c r="JEF151" s="467"/>
      <c r="JEG151" s="467"/>
      <c r="JEH151" s="467"/>
      <c r="JEI151" s="467"/>
      <c r="JEJ151" s="467"/>
      <c r="JEK151" s="467"/>
      <c r="JEL151" s="467"/>
      <c r="JEM151" s="467"/>
      <c r="JEN151" s="467"/>
      <c r="JEO151" s="467"/>
      <c r="JEP151" s="467"/>
      <c r="JEQ151" s="467"/>
      <c r="JER151" s="467"/>
      <c r="JES151" s="467"/>
      <c r="JET151" s="467"/>
      <c r="JEU151" s="467"/>
      <c r="JEV151" s="467"/>
      <c r="JEW151" s="467"/>
      <c r="JEX151" s="467"/>
      <c r="JEY151" s="467"/>
      <c r="JEZ151" s="467"/>
      <c r="JFA151" s="467"/>
      <c r="JFB151" s="467"/>
      <c r="JFC151" s="467"/>
      <c r="JFD151" s="467"/>
      <c r="JFE151" s="467"/>
      <c r="JFF151" s="467"/>
      <c r="JFG151" s="467"/>
      <c r="JFH151" s="467"/>
      <c r="JFI151" s="467"/>
      <c r="JFJ151" s="467"/>
      <c r="JFK151" s="467"/>
      <c r="JFL151" s="467"/>
      <c r="JFM151" s="467"/>
      <c r="JFN151" s="467"/>
      <c r="JFO151" s="467"/>
      <c r="JFP151" s="467"/>
      <c r="JFQ151" s="467"/>
      <c r="JFR151" s="467"/>
      <c r="JFS151" s="467"/>
      <c r="JFT151" s="467"/>
      <c r="JFU151" s="467"/>
      <c r="JFV151" s="467"/>
      <c r="JFW151" s="467"/>
      <c r="JFX151" s="467"/>
      <c r="JFY151" s="467"/>
      <c r="JFZ151" s="467"/>
      <c r="JGA151" s="467"/>
      <c r="JGB151" s="467"/>
      <c r="JGC151" s="467"/>
      <c r="JGD151" s="467"/>
      <c r="JGE151" s="467"/>
      <c r="JGF151" s="467"/>
      <c r="JGG151" s="467"/>
      <c r="JGH151" s="467"/>
      <c r="JGI151" s="467"/>
      <c r="JGJ151" s="467"/>
      <c r="JGK151" s="467"/>
      <c r="JGL151" s="467"/>
      <c r="JGM151" s="467"/>
      <c r="JGN151" s="467"/>
      <c r="JGO151" s="467"/>
      <c r="JGP151" s="467"/>
      <c r="JGQ151" s="467"/>
      <c r="JGR151" s="467"/>
      <c r="JGS151" s="467"/>
      <c r="JGT151" s="467"/>
      <c r="JGU151" s="467"/>
      <c r="JGV151" s="467"/>
      <c r="JGW151" s="467"/>
      <c r="JGX151" s="467"/>
      <c r="JGY151" s="467"/>
      <c r="JGZ151" s="467"/>
      <c r="JHA151" s="467"/>
      <c r="JHB151" s="467"/>
      <c r="JHC151" s="467"/>
      <c r="JHD151" s="467"/>
      <c r="JHE151" s="467"/>
      <c r="JHF151" s="467"/>
      <c r="JHG151" s="467"/>
      <c r="JHH151" s="467"/>
      <c r="JHI151" s="467"/>
      <c r="JHJ151" s="467"/>
      <c r="JHK151" s="467"/>
      <c r="JHL151" s="467"/>
      <c r="JHM151" s="467"/>
      <c r="JHN151" s="467"/>
      <c r="JHO151" s="467"/>
      <c r="JHP151" s="467"/>
      <c r="JHQ151" s="467"/>
      <c r="JHR151" s="467"/>
      <c r="JHS151" s="467"/>
      <c r="JHT151" s="467"/>
      <c r="JHU151" s="467"/>
      <c r="JHV151" s="467"/>
      <c r="JHW151" s="467"/>
      <c r="JHX151" s="467"/>
      <c r="JHY151" s="467"/>
      <c r="JHZ151" s="467"/>
      <c r="JIA151" s="467"/>
      <c r="JIB151" s="467"/>
      <c r="JIC151" s="467"/>
      <c r="JID151" s="467"/>
      <c r="JIE151" s="467"/>
      <c r="JIF151" s="467"/>
      <c r="JIG151" s="467"/>
      <c r="JIH151" s="467"/>
      <c r="JII151" s="467"/>
      <c r="JIJ151" s="467"/>
      <c r="JIK151" s="467"/>
      <c r="JIL151" s="467"/>
      <c r="JIM151" s="467"/>
      <c r="JIN151" s="467"/>
      <c r="JIO151" s="467"/>
      <c r="JIP151" s="467"/>
      <c r="JIQ151" s="467"/>
      <c r="JIR151" s="467"/>
      <c r="JIS151" s="467"/>
      <c r="JIT151" s="467"/>
      <c r="JIU151" s="467"/>
      <c r="JIV151" s="467"/>
      <c r="JIW151" s="467"/>
      <c r="JIX151" s="467"/>
      <c r="JIY151" s="467"/>
      <c r="JIZ151" s="467"/>
      <c r="JJA151" s="467"/>
      <c r="JJB151" s="467"/>
      <c r="JJC151" s="467"/>
      <c r="JJD151" s="467"/>
      <c r="JJE151" s="467"/>
      <c r="JJF151" s="467"/>
      <c r="JJG151" s="467"/>
      <c r="JJH151" s="467"/>
      <c r="JJI151" s="467"/>
      <c r="JJJ151" s="467"/>
      <c r="JJK151" s="467"/>
      <c r="JJL151" s="467"/>
      <c r="JJM151" s="467"/>
      <c r="JJN151" s="467"/>
      <c r="JJO151" s="467"/>
      <c r="JJP151" s="467"/>
      <c r="JJQ151" s="467"/>
      <c r="JJR151" s="467"/>
      <c r="JJS151" s="467"/>
      <c r="JJT151" s="467"/>
      <c r="JJU151" s="467"/>
      <c r="JJV151" s="467"/>
      <c r="JJW151" s="467"/>
      <c r="JJX151" s="467"/>
      <c r="JJY151" s="467"/>
      <c r="JJZ151" s="467"/>
      <c r="JKA151" s="467"/>
      <c r="JKB151" s="467"/>
      <c r="JKC151" s="467"/>
      <c r="JKD151" s="467"/>
      <c r="JKE151" s="467"/>
      <c r="JKF151" s="467"/>
      <c r="JKG151" s="467"/>
      <c r="JKH151" s="467"/>
      <c r="JKI151" s="467"/>
      <c r="JKJ151" s="467"/>
      <c r="JKK151" s="467"/>
      <c r="JKL151" s="467"/>
      <c r="JKM151" s="467"/>
      <c r="JKN151" s="467"/>
      <c r="JKO151" s="467"/>
      <c r="JKP151" s="467"/>
      <c r="JKQ151" s="467"/>
      <c r="JKR151" s="467"/>
      <c r="JKS151" s="467"/>
      <c r="JKT151" s="467"/>
      <c r="JKU151" s="467"/>
      <c r="JKV151" s="467"/>
      <c r="JKW151" s="467"/>
      <c r="JKX151" s="467"/>
      <c r="JKY151" s="467"/>
      <c r="JKZ151" s="467"/>
      <c r="JLA151" s="467"/>
      <c r="JLB151" s="467"/>
      <c r="JLC151" s="467"/>
      <c r="JLD151" s="467"/>
      <c r="JLE151" s="467"/>
      <c r="JLF151" s="467"/>
      <c r="JLG151" s="467"/>
      <c r="JLH151" s="467"/>
      <c r="JLI151" s="467"/>
      <c r="JLJ151" s="467"/>
      <c r="JLK151" s="467"/>
      <c r="JLL151" s="467"/>
      <c r="JLM151" s="467"/>
      <c r="JLN151" s="467"/>
      <c r="JLO151" s="467"/>
      <c r="JLP151" s="467"/>
      <c r="JLQ151" s="467"/>
      <c r="JLR151" s="467"/>
      <c r="JLS151" s="467"/>
      <c r="JLT151" s="467"/>
      <c r="JLU151" s="467"/>
      <c r="JLV151" s="467"/>
      <c r="JLW151" s="467"/>
      <c r="JLX151" s="467"/>
      <c r="JLY151" s="467"/>
      <c r="JLZ151" s="467"/>
      <c r="JMA151" s="467"/>
      <c r="JMB151" s="467"/>
      <c r="JMC151" s="467"/>
      <c r="JMD151" s="467"/>
      <c r="JME151" s="467"/>
      <c r="JMF151" s="467"/>
      <c r="JMG151" s="467"/>
      <c r="JMH151" s="467"/>
      <c r="JMI151" s="467"/>
      <c r="JMJ151" s="467"/>
      <c r="JMK151" s="467"/>
      <c r="JML151" s="467"/>
      <c r="JMM151" s="467"/>
      <c r="JMN151" s="467"/>
      <c r="JMO151" s="467"/>
      <c r="JMP151" s="467"/>
      <c r="JMQ151" s="467"/>
      <c r="JMR151" s="467"/>
      <c r="JMS151" s="467"/>
      <c r="JMT151" s="467"/>
      <c r="JMU151" s="467"/>
      <c r="JMV151" s="467"/>
      <c r="JMW151" s="467"/>
      <c r="JMX151" s="467"/>
      <c r="JMY151" s="467"/>
      <c r="JMZ151" s="467"/>
      <c r="JNA151" s="467"/>
      <c r="JNB151" s="467"/>
      <c r="JNC151" s="467"/>
      <c r="JND151" s="467"/>
      <c r="JNE151" s="467"/>
      <c r="JNF151" s="467"/>
      <c r="JNG151" s="467"/>
      <c r="JNH151" s="467"/>
      <c r="JNI151" s="467"/>
      <c r="JNJ151" s="467"/>
      <c r="JNK151" s="467"/>
      <c r="JNL151" s="467"/>
      <c r="JNM151" s="467"/>
      <c r="JNN151" s="467"/>
      <c r="JNO151" s="467"/>
      <c r="JNP151" s="467"/>
      <c r="JNQ151" s="467"/>
      <c r="JNR151" s="467"/>
      <c r="JNS151" s="467"/>
      <c r="JNT151" s="467"/>
      <c r="JNU151" s="467"/>
      <c r="JNV151" s="467"/>
      <c r="JNW151" s="467"/>
      <c r="JNX151" s="467"/>
      <c r="JNY151" s="467"/>
      <c r="JNZ151" s="467"/>
      <c r="JOA151" s="467"/>
      <c r="JOB151" s="467"/>
      <c r="JOC151" s="467"/>
      <c r="JOD151" s="467"/>
      <c r="JOE151" s="467"/>
      <c r="JOF151" s="467"/>
      <c r="JOG151" s="467"/>
      <c r="JOH151" s="467"/>
      <c r="JOI151" s="467"/>
      <c r="JOJ151" s="467"/>
      <c r="JOK151" s="467"/>
      <c r="JOL151" s="467"/>
      <c r="JOM151" s="467"/>
      <c r="JON151" s="467"/>
      <c r="JOO151" s="467"/>
      <c r="JOP151" s="467"/>
      <c r="JOQ151" s="467"/>
      <c r="JOR151" s="467"/>
      <c r="JOS151" s="467"/>
      <c r="JOT151" s="467"/>
      <c r="JOU151" s="467"/>
      <c r="JOV151" s="467"/>
      <c r="JOW151" s="467"/>
      <c r="JOX151" s="467"/>
      <c r="JOY151" s="467"/>
      <c r="JOZ151" s="467"/>
      <c r="JPA151" s="467"/>
      <c r="JPB151" s="467"/>
      <c r="JPC151" s="467"/>
      <c r="JPD151" s="467"/>
      <c r="JPE151" s="467"/>
      <c r="JPF151" s="467"/>
      <c r="JPG151" s="467"/>
      <c r="JPH151" s="467"/>
      <c r="JPI151" s="467"/>
      <c r="JPJ151" s="467"/>
      <c r="JPK151" s="467"/>
      <c r="JPL151" s="467"/>
      <c r="JPM151" s="467"/>
      <c r="JPN151" s="467"/>
      <c r="JPO151" s="467"/>
      <c r="JPP151" s="467"/>
      <c r="JPQ151" s="467"/>
      <c r="JPR151" s="467"/>
      <c r="JPS151" s="467"/>
      <c r="JPT151" s="467"/>
      <c r="JPU151" s="467"/>
      <c r="JPV151" s="467"/>
      <c r="JPW151" s="467"/>
      <c r="JPX151" s="467"/>
      <c r="JPY151" s="467"/>
      <c r="JPZ151" s="467"/>
      <c r="JQA151" s="467"/>
      <c r="JQB151" s="467"/>
      <c r="JQC151" s="467"/>
      <c r="JQD151" s="467"/>
      <c r="JQE151" s="467"/>
      <c r="JQF151" s="467"/>
      <c r="JQG151" s="467"/>
      <c r="JQH151" s="467"/>
      <c r="JQI151" s="467"/>
      <c r="JQJ151" s="467"/>
      <c r="JQK151" s="467"/>
      <c r="JQL151" s="467"/>
      <c r="JQM151" s="467"/>
      <c r="JQN151" s="467"/>
      <c r="JQO151" s="467"/>
      <c r="JQP151" s="467"/>
      <c r="JQQ151" s="467"/>
      <c r="JQR151" s="467"/>
      <c r="JQS151" s="467"/>
      <c r="JQT151" s="467"/>
      <c r="JQU151" s="467"/>
      <c r="JQV151" s="467"/>
      <c r="JQW151" s="467"/>
      <c r="JQX151" s="467"/>
      <c r="JQY151" s="467"/>
      <c r="JQZ151" s="467"/>
      <c r="JRA151" s="467"/>
      <c r="JRB151" s="467"/>
      <c r="JRC151" s="467"/>
      <c r="JRD151" s="467"/>
      <c r="JRE151" s="467"/>
      <c r="JRF151" s="467"/>
      <c r="JRG151" s="467"/>
      <c r="JRH151" s="467"/>
      <c r="JRI151" s="467"/>
      <c r="JRJ151" s="467"/>
      <c r="JRK151" s="467"/>
      <c r="JRL151" s="467"/>
      <c r="JRM151" s="467"/>
      <c r="JRN151" s="467"/>
      <c r="JRO151" s="467"/>
      <c r="JRP151" s="467"/>
      <c r="JRQ151" s="467"/>
      <c r="JRR151" s="467"/>
      <c r="JRS151" s="467"/>
      <c r="JRT151" s="467"/>
      <c r="JRU151" s="467"/>
      <c r="JRV151" s="467"/>
      <c r="JRW151" s="467"/>
      <c r="JRX151" s="467"/>
      <c r="JRY151" s="467"/>
      <c r="JRZ151" s="467"/>
      <c r="JSA151" s="467"/>
      <c r="JSB151" s="467"/>
      <c r="JSC151" s="467"/>
      <c r="JSD151" s="467"/>
      <c r="JSE151" s="467"/>
      <c r="JSF151" s="467"/>
      <c r="JSG151" s="467"/>
      <c r="JSH151" s="467"/>
      <c r="JSI151" s="467"/>
      <c r="JSJ151" s="467"/>
      <c r="JSK151" s="467"/>
      <c r="JSL151" s="467"/>
      <c r="JSM151" s="467"/>
      <c r="JSN151" s="467"/>
      <c r="JSO151" s="467"/>
      <c r="JSP151" s="467"/>
      <c r="JSQ151" s="467"/>
      <c r="JSR151" s="467"/>
      <c r="JSS151" s="467"/>
      <c r="JST151" s="467"/>
      <c r="JSU151" s="467"/>
      <c r="JSV151" s="467"/>
      <c r="JSW151" s="467"/>
      <c r="JSX151" s="467"/>
      <c r="JSY151" s="467"/>
      <c r="JSZ151" s="467"/>
      <c r="JTA151" s="467"/>
      <c r="JTB151" s="467"/>
      <c r="JTC151" s="467"/>
      <c r="JTD151" s="467"/>
      <c r="JTE151" s="467"/>
      <c r="JTF151" s="467"/>
      <c r="JTG151" s="467"/>
      <c r="JTH151" s="467"/>
      <c r="JTI151" s="467"/>
      <c r="JTJ151" s="467"/>
      <c r="JTK151" s="467"/>
      <c r="JTL151" s="467"/>
      <c r="JTM151" s="467"/>
      <c r="JTN151" s="467"/>
      <c r="JTO151" s="467"/>
      <c r="JTP151" s="467"/>
      <c r="JTQ151" s="467"/>
      <c r="JTR151" s="467"/>
      <c r="JTS151" s="467"/>
      <c r="JTT151" s="467"/>
      <c r="JTU151" s="467"/>
      <c r="JTV151" s="467"/>
      <c r="JTW151" s="467"/>
      <c r="JTX151" s="467"/>
      <c r="JTY151" s="467"/>
      <c r="JTZ151" s="467"/>
      <c r="JUA151" s="467"/>
      <c r="JUB151" s="467"/>
      <c r="JUC151" s="467"/>
      <c r="JUD151" s="467"/>
      <c r="JUE151" s="467"/>
      <c r="JUF151" s="467"/>
      <c r="JUG151" s="467"/>
      <c r="JUH151" s="467"/>
      <c r="JUI151" s="467"/>
      <c r="JUJ151" s="467"/>
      <c r="JUK151" s="467"/>
      <c r="JUL151" s="467"/>
      <c r="JUM151" s="467"/>
      <c r="JUN151" s="467"/>
      <c r="JUO151" s="467"/>
      <c r="JUP151" s="467"/>
      <c r="JUQ151" s="467"/>
      <c r="JUR151" s="467"/>
      <c r="JUS151" s="467"/>
      <c r="JUT151" s="467"/>
      <c r="JUU151" s="467"/>
      <c r="JUV151" s="467"/>
      <c r="JUW151" s="467"/>
      <c r="JUX151" s="467"/>
      <c r="JUY151" s="467"/>
      <c r="JUZ151" s="467"/>
      <c r="JVA151" s="467"/>
      <c r="JVB151" s="467"/>
      <c r="JVC151" s="467"/>
      <c r="JVD151" s="467"/>
      <c r="JVE151" s="467"/>
      <c r="JVF151" s="467"/>
      <c r="JVG151" s="467"/>
      <c r="JVH151" s="467"/>
      <c r="JVI151" s="467"/>
      <c r="JVJ151" s="467"/>
      <c r="JVK151" s="467"/>
      <c r="JVL151" s="467"/>
      <c r="JVM151" s="467"/>
      <c r="JVN151" s="467"/>
      <c r="JVO151" s="467"/>
      <c r="JVP151" s="467"/>
      <c r="JVQ151" s="467"/>
      <c r="JVR151" s="467"/>
      <c r="JVS151" s="467"/>
      <c r="JVT151" s="467"/>
      <c r="JVU151" s="467"/>
      <c r="JVV151" s="467"/>
      <c r="JVW151" s="467"/>
      <c r="JVX151" s="467"/>
      <c r="JVY151" s="467"/>
      <c r="JVZ151" s="467"/>
      <c r="JWA151" s="467"/>
      <c r="JWB151" s="467"/>
      <c r="JWC151" s="467"/>
      <c r="JWD151" s="467"/>
      <c r="JWE151" s="467"/>
      <c r="JWF151" s="467"/>
      <c r="JWG151" s="467"/>
      <c r="JWH151" s="467"/>
      <c r="JWI151" s="467"/>
      <c r="JWJ151" s="467"/>
      <c r="JWK151" s="467"/>
      <c r="JWL151" s="467"/>
      <c r="JWM151" s="467"/>
      <c r="JWN151" s="467"/>
      <c r="JWO151" s="467"/>
      <c r="JWP151" s="467"/>
      <c r="JWQ151" s="467"/>
      <c r="JWR151" s="467"/>
      <c r="JWS151" s="467"/>
      <c r="JWT151" s="467"/>
      <c r="JWU151" s="467"/>
      <c r="JWV151" s="467"/>
      <c r="JWW151" s="467"/>
      <c r="JWX151" s="467"/>
      <c r="JWY151" s="467"/>
      <c r="JWZ151" s="467"/>
      <c r="JXA151" s="467"/>
      <c r="JXB151" s="467"/>
      <c r="JXC151" s="467"/>
      <c r="JXD151" s="467"/>
      <c r="JXE151" s="467"/>
      <c r="JXF151" s="467"/>
      <c r="JXG151" s="467"/>
      <c r="JXH151" s="467"/>
      <c r="JXI151" s="467"/>
      <c r="JXJ151" s="467"/>
      <c r="JXK151" s="467"/>
      <c r="JXL151" s="467"/>
      <c r="JXM151" s="467"/>
      <c r="JXN151" s="467"/>
      <c r="JXO151" s="467"/>
      <c r="JXP151" s="467"/>
      <c r="JXQ151" s="467"/>
      <c r="JXR151" s="467"/>
      <c r="JXS151" s="467"/>
      <c r="JXT151" s="467"/>
      <c r="JXU151" s="467"/>
      <c r="JXV151" s="467"/>
      <c r="JXW151" s="467"/>
      <c r="JXX151" s="467"/>
      <c r="JXY151" s="467"/>
      <c r="JXZ151" s="467"/>
      <c r="JYA151" s="467"/>
      <c r="JYB151" s="467"/>
      <c r="JYC151" s="467"/>
      <c r="JYD151" s="467"/>
      <c r="JYE151" s="467"/>
      <c r="JYF151" s="467"/>
      <c r="JYG151" s="467"/>
      <c r="JYH151" s="467"/>
      <c r="JYI151" s="467"/>
      <c r="JYJ151" s="467"/>
      <c r="JYK151" s="467"/>
      <c r="JYL151" s="467"/>
      <c r="JYM151" s="467"/>
      <c r="JYN151" s="467"/>
      <c r="JYO151" s="467"/>
      <c r="JYP151" s="467"/>
      <c r="JYQ151" s="467"/>
      <c r="JYR151" s="467"/>
      <c r="JYS151" s="467"/>
      <c r="JYT151" s="467"/>
      <c r="JYU151" s="467"/>
      <c r="JYV151" s="467"/>
      <c r="JYW151" s="467"/>
      <c r="JYX151" s="467"/>
      <c r="JYY151" s="467"/>
      <c r="JYZ151" s="467"/>
      <c r="JZA151" s="467"/>
      <c r="JZB151" s="467"/>
      <c r="JZC151" s="467"/>
      <c r="JZD151" s="467"/>
      <c r="JZE151" s="467"/>
      <c r="JZF151" s="467"/>
      <c r="JZG151" s="467"/>
      <c r="JZH151" s="467"/>
      <c r="JZI151" s="467"/>
      <c r="JZJ151" s="467"/>
      <c r="JZK151" s="467"/>
      <c r="JZL151" s="467"/>
      <c r="JZM151" s="467"/>
      <c r="JZN151" s="467"/>
      <c r="JZO151" s="467"/>
      <c r="JZP151" s="467"/>
      <c r="JZQ151" s="467"/>
      <c r="JZR151" s="467"/>
      <c r="JZS151" s="467"/>
      <c r="JZT151" s="467"/>
      <c r="JZU151" s="467"/>
      <c r="JZV151" s="467"/>
      <c r="JZW151" s="467"/>
      <c r="JZX151" s="467"/>
      <c r="JZY151" s="467"/>
      <c r="JZZ151" s="467"/>
      <c r="KAA151" s="467"/>
      <c r="KAB151" s="467"/>
      <c r="KAC151" s="467"/>
      <c r="KAD151" s="467"/>
      <c r="KAE151" s="467"/>
      <c r="KAF151" s="467"/>
      <c r="KAG151" s="467"/>
      <c r="KAH151" s="467"/>
      <c r="KAI151" s="467"/>
      <c r="KAJ151" s="467"/>
      <c r="KAK151" s="467"/>
      <c r="KAL151" s="467"/>
      <c r="KAM151" s="467"/>
      <c r="KAN151" s="467"/>
      <c r="KAO151" s="467"/>
      <c r="KAP151" s="467"/>
      <c r="KAQ151" s="467"/>
      <c r="KAR151" s="467"/>
      <c r="KAS151" s="467"/>
      <c r="KAT151" s="467"/>
      <c r="KAU151" s="467"/>
      <c r="KAV151" s="467"/>
      <c r="KAW151" s="467"/>
      <c r="KAX151" s="467"/>
      <c r="KAY151" s="467"/>
      <c r="KAZ151" s="467"/>
      <c r="KBA151" s="467"/>
      <c r="KBB151" s="467"/>
      <c r="KBC151" s="467"/>
      <c r="KBD151" s="467"/>
      <c r="KBE151" s="467"/>
      <c r="KBF151" s="467"/>
      <c r="KBG151" s="467"/>
      <c r="KBH151" s="467"/>
      <c r="KBI151" s="467"/>
      <c r="KBJ151" s="467"/>
      <c r="KBK151" s="467"/>
      <c r="KBL151" s="467"/>
      <c r="KBM151" s="467"/>
      <c r="KBN151" s="467"/>
      <c r="KBO151" s="467"/>
      <c r="KBP151" s="467"/>
      <c r="KBQ151" s="467"/>
      <c r="KBR151" s="467"/>
      <c r="KBS151" s="467"/>
      <c r="KBT151" s="467"/>
      <c r="KBU151" s="467"/>
      <c r="KBV151" s="467"/>
      <c r="KBW151" s="467"/>
      <c r="KBX151" s="467"/>
      <c r="KBY151" s="467"/>
      <c r="KBZ151" s="467"/>
      <c r="KCA151" s="467"/>
      <c r="KCB151" s="467"/>
      <c r="KCC151" s="467"/>
      <c r="KCD151" s="467"/>
      <c r="KCE151" s="467"/>
      <c r="KCF151" s="467"/>
      <c r="KCG151" s="467"/>
      <c r="KCH151" s="467"/>
      <c r="KCI151" s="467"/>
      <c r="KCJ151" s="467"/>
      <c r="KCK151" s="467"/>
      <c r="KCL151" s="467"/>
      <c r="KCM151" s="467"/>
      <c r="KCN151" s="467"/>
      <c r="KCO151" s="467"/>
      <c r="KCP151" s="467"/>
      <c r="KCQ151" s="467"/>
      <c r="KCR151" s="467"/>
      <c r="KCS151" s="467"/>
      <c r="KCT151" s="467"/>
      <c r="KCU151" s="467"/>
      <c r="KCV151" s="467"/>
      <c r="KCW151" s="467"/>
      <c r="KCX151" s="467"/>
      <c r="KCY151" s="467"/>
      <c r="KCZ151" s="467"/>
      <c r="KDA151" s="467"/>
      <c r="KDB151" s="467"/>
      <c r="KDC151" s="467"/>
      <c r="KDD151" s="467"/>
      <c r="KDE151" s="467"/>
      <c r="KDF151" s="467"/>
      <c r="KDG151" s="467"/>
      <c r="KDH151" s="467"/>
      <c r="KDI151" s="467"/>
      <c r="KDJ151" s="467"/>
      <c r="KDK151" s="467"/>
      <c r="KDL151" s="467"/>
      <c r="KDM151" s="467"/>
      <c r="KDN151" s="467"/>
      <c r="KDO151" s="467"/>
      <c r="KDP151" s="467"/>
      <c r="KDQ151" s="467"/>
      <c r="KDR151" s="467"/>
      <c r="KDS151" s="467"/>
      <c r="KDT151" s="467"/>
      <c r="KDU151" s="467"/>
      <c r="KDV151" s="467"/>
      <c r="KDW151" s="467"/>
      <c r="KDX151" s="467"/>
      <c r="KDY151" s="467"/>
      <c r="KDZ151" s="467"/>
      <c r="KEA151" s="467"/>
      <c r="KEB151" s="467"/>
      <c r="KEC151" s="467"/>
      <c r="KED151" s="467"/>
      <c r="KEE151" s="467"/>
      <c r="KEF151" s="467"/>
      <c r="KEG151" s="467"/>
      <c r="KEH151" s="467"/>
      <c r="KEI151" s="467"/>
      <c r="KEJ151" s="467"/>
      <c r="KEK151" s="467"/>
      <c r="KEL151" s="467"/>
      <c r="KEM151" s="467"/>
      <c r="KEN151" s="467"/>
      <c r="KEO151" s="467"/>
      <c r="KEP151" s="467"/>
      <c r="KEQ151" s="467"/>
      <c r="KER151" s="467"/>
      <c r="KES151" s="467"/>
      <c r="KET151" s="467"/>
      <c r="KEU151" s="467"/>
      <c r="KEV151" s="467"/>
      <c r="KEW151" s="467"/>
      <c r="KEX151" s="467"/>
      <c r="KEY151" s="467"/>
      <c r="KEZ151" s="467"/>
      <c r="KFA151" s="467"/>
      <c r="KFB151" s="467"/>
      <c r="KFC151" s="467"/>
      <c r="KFD151" s="467"/>
      <c r="KFE151" s="467"/>
      <c r="KFF151" s="467"/>
      <c r="KFG151" s="467"/>
      <c r="KFH151" s="467"/>
      <c r="KFI151" s="467"/>
      <c r="KFJ151" s="467"/>
      <c r="KFK151" s="467"/>
      <c r="KFL151" s="467"/>
      <c r="KFM151" s="467"/>
      <c r="KFN151" s="467"/>
      <c r="KFO151" s="467"/>
      <c r="KFP151" s="467"/>
      <c r="KFQ151" s="467"/>
      <c r="KFR151" s="467"/>
      <c r="KFS151" s="467"/>
      <c r="KFT151" s="467"/>
      <c r="KFU151" s="467"/>
      <c r="KFV151" s="467"/>
      <c r="KFW151" s="467"/>
      <c r="KFX151" s="467"/>
      <c r="KFY151" s="467"/>
      <c r="KFZ151" s="467"/>
      <c r="KGA151" s="467"/>
      <c r="KGB151" s="467"/>
      <c r="KGC151" s="467"/>
      <c r="KGD151" s="467"/>
      <c r="KGE151" s="467"/>
      <c r="KGF151" s="467"/>
      <c r="KGG151" s="467"/>
      <c r="KGH151" s="467"/>
      <c r="KGI151" s="467"/>
      <c r="KGJ151" s="467"/>
      <c r="KGK151" s="467"/>
      <c r="KGL151" s="467"/>
      <c r="KGM151" s="467"/>
      <c r="KGN151" s="467"/>
      <c r="KGO151" s="467"/>
      <c r="KGP151" s="467"/>
      <c r="KGQ151" s="467"/>
      <c r="KGR151" s="467"/>
      <c r="KGS151" s="467"/>
      <c r="KGT151" s="467"/>
      <c r="KGU151" s="467"/>
      <c r="KGV151" s="467"/>
      <c r="KGW151" s="467"/>
      <c r="KGX151" s="467"/>
      <c r="KGY151" s="467"/>
      <c r="KGZ151" s="467"/>
      <c r="KHA151" s="467"/>
      <c r="KHB151" s="467"/>
      <c r="KHC151" s="467"/>
      <c r="KHD151" s="467"/>
      <c r="KHE151" s="467"/>
      <c r="KHF151" s="467"/>
      <c r="KHG151" s="467"/>
      <c r="KHH151" s="467"/>
      <c r="KHI151" s="467"/>
      <c r="KHJ151" s="467"/>
      <c r="KHK151" s="467"/>
      <c r="KHL151" s="467"/>
      <c r="KHM151" s="467"/>
      <c r="KHN151" s="467"/>
      <c r="KHO151" s="467"/>
      <c r="KHP151" s="467"/>
      <c r="KHQ151" s="467"/>
      <c r="KHR151" s="467"/>
      <c r="KHS151" s="467"/>
      <c r="KHT151" s="467"/>
      <c r="KHU151" s="467"/>
      <c r="KHV151" s="467"/>
      <c r="KHW151" s="467"/>
      <c r="KHX151" s="467"/>
      <c r="KHY151" s="467"/>
      <c r="KHZ151" s="467"/>
      <c r="KIA151" s="467"/>
      <c r="KIB151" s="467"/>
      <c r="KIC151" s="467"/>
      <c r="KID151" s="467"/>
      <c r="KIE151" s="467"/>
      <c r="KIF151" s="467"/>
      <c r="KIG151" s="467"/>
      <c r="KIH151" s="467"/>
      <c r="KII151" s="467"/>
      <c r="KIJ151" s="467"/>
      <c r="KIK151" s="467"/>
      <c r="KIL151" s="467"/>
      <c r="KIM151" s="467"/>
      <c r="KIN151" s="467"/>
      <c r="KIO151" s="467"/>
      <c r="KIP151" s="467"/>
      <c r="KIQ151" s="467"/>
      <c r="KIR151" s="467"/>
      <c r="KIS151" s="467"/>
      <c r="KIT151" s="467"/>
      <c r="KIU151" s="467"/>
      <c r="KIV151" s="467"/>
      <c r="KIW151" s="467"/>
      <c r="KIX151" s="467"/>
      <c r="KIY151" s="467"/>
      <c r="KIZ151" s="467"/>
      <c r="KJA151" s="467"/>
      <c r="KJB151" s="467"/>
      <c r="KJC151" s="467"/>
      <c r="KJD151" s="467"/>
      <c r="KJE151" s="467"/>
      <c r="KJF151" s="467"/>
      <c r="KJG151" s="467"/>
      <c r="KJH151" s="467"/>
      <c r="KJI151" s="467"/>
      <c r="KJJ151" s="467"/>
      <c r="KJK151" s="467"/>
      <c r="KJL151" s="467"/>
      <c r="KJM151" s="467"/>
      <c r="KJN151" s="467"/>
      <c r="KJO151" s="467"/>
      <c r="KJP151" s="467"/>
      <c r="KJQ151" s="467"/>
      <c r="KJR151" s="467"/>
      <c r="KJS151" s="467"/>
      <c r="KJT151" s="467"/>
      <c r="KJU151" s="467"/>
      <c r="KJV151" s="467"/>
      <c r="KJW151" s="467"/>
      <c r="KJX151" s="467"/>
      <c r="KJY151" s="467"/>
      <c r="KJZ151" s="467"/>
      <c r="KKA151" s="467"/>
      <c r="KKB151" s="467"/>
      <c r="KKC151" s="467"/>
      <c r="KKD151" s="467"/>
      <c r="KKE151" s="467"/>
      <c r="KKF151" s="467"/>
      <c r="KKG151" s="467"/>
      <c r="KKH151" s="467"/>
      <c r="KKI151" s="467"/>
      <c r="KKJ151" s="467"/>
      <c r="KKK151" s="467"/>
      <c r="KKL151" s="467"/>
      <c r="KKM151" s="467"/>
      <c r="KKN151" s="467"/>
      <c r="KKO151" s="467"/>
      <c r="KKP151" s="467"/>
      <c r="KKQ151" s="467"/>
      <c r="KKR151" s="467"/>
      <c r="KKS151" s="467"/>
      <c r="KKT151" s="467"/>
      <c r="KKU151" s="467"/>
      <c r="KKV151" s="467"/>
      <c r="KKW151" s="467"/>
      <c r="KKX151" s="467"/>
      <c r="KKY151" s="467"/>
      <c r="KKZ151" s="467"/>
      <c r="KLA151" s="467"/>
      <c r="KLB151" s="467"/>
      <c r="KLC151" s="467"/>
      <c r="KLD151" s="467"/>
      <c r="KLE151" s="467"/>
      <c r="KLF151" s="467"/>
      <c r="KLG151" s="467"/>
      <c r="KLH151" s="467"/>
      <c r="KLI151" s="467"/>
      <c r="KLJ151" s="467"/>
      <c r="KLK151" s="467"/>
      <c r="KLL151" s="467"/>
      <c r="KLM151" s="467"/>
      <c r="KLN151" s="467"/>
      <c r="KLO151" s="467"/>
      <c r="KLP151" s="467"/>
      <c r="KLQ151" s="467"/>
      <c r="KLR151" s="467"/>
      <c r="KLS151" s="467"/>
      <c r="KLT151" s="467"/>
      <c r="KLU151" s="467"/>
      <c r="KLV151" s="467"/>
      <c r="KLW151" s="467"/>
      <c r="KLX151" s="467"/>
      <c r="KLY151" s="467"/>
      <c r="KLZ151" s="467"/>
      <c r="KMA151" s="467"/>
      <c r="KMB151" s="467"/>
      <c r="KMC151" s="467"/>
      <c r="KMD151" s="467"/>
      <c r="KME151" s="467"/>
      <c r="KMF151" s="467"/>
      <c r="KMG151" s="467"/>
      <c r="KMH151" s="467"/>
      <c r="KMI151" s="467"/>
      <c r="KMJ151" s="467"/>
      <c r="KMK151" s="467"/>
      <c r="KML151" s="467"/>
      <c r="KMM151" s="467"/>
      <c r="KMN151" s="467"/>
      <c r="KMO151" s="467"/>
      <c r="KMP151" s="467"/>
      <c r="KMQ151" s="467"/>
      <c r="KMR151" s="467"/>
      <c r="KMS151" s="467"/>
      <c r="KMT151" s="467"/>
      <c r="KMU151" s="467"/>
      <c r="KMV151" s="467"/>
      <c r="KMW151" s="467"/>
      <c r="KMX151" s="467"/>
      <c r="KMY151" s="467"/>
      <c r="KMZ151" s="467"/>
      <c r="KNA151" s="467"/>
      <c r="KNB151" s="467"/>
      <c r="KNC151" s="467"/>
      <c r="KND151" s="467"/>
      <c r="KNE151" s="467"/>
      <c r="KNF151" s="467"/>
      <c r="KNG151" s="467"/>
      <c r="KNH151" s="467"/>
      <c r="KNI151" s="467"/>
      <c r="KNJ151" s="467"/>
      <c r="KNK151" s="467"/>
      <c r="KNL151" s="467"/>
      <c r="KNM151" s="467"/>
      <c r="KNN151" s="467"/>
      <c r="KNO151" s="467"/>
      <c r="KNP151" s="467"/>
      <c r="KNQ151" s="467"/>
      <c r="KNR151" s="467"/>
      <c r="KNS151" s="467"/>
      <c r="KNT151" s="467"/>
      <c r="KNU151" s="467"/>
      <c r="KNV151" s="467"/>
      <c r="KNW151" s="467"/>
      <c r="KNX151" s="467"/>
      <c r="KNY151" s="467"/>
      <c r="KNZ151" s="467"/>
      <c r="KOA151" s="467"/>
      <c r="KOB151" s="467"/>
      <c r="KOC151" s="467"/>
      <c r="KOD151" s="467"/>
      <c r="KOE151" s="467"/>
      <c r="KOF151" s="467"/>
      <c r="KOG151" s="467"/>
      <c r="KOH151" s="467"/>
      <c r="KOI151" s="467"/>
      <c r="KOJ151" s="467"/>
      <c r="KOK151" s="467"/>
      <c r="KOL151" s="467"/>
      <c r="KOM151" s="467"/>
      <c r="KON151" s="467"/>
      <c r="KOO151" s="467"/>
      <c r="KOP151" s="467"/>
      <c r="KOQ151" s="467"/>
      <c r="KOR151" s="467"/>
      <c r="KOS151" s="467"/>
      <c r="KOT151" s="467"/>
      <c r="KOU151" s="467"/>
      <c r="KOV151" s="467"/>
      <c r="KOW151" s="467"/>
      <c r="KOX151" s="467"/>
      <c r="KOY151" s="467"/>
      <c r="KOZ151" s="467"/>
      <c r="KPA151" s="467"/>
      <c r="KPB151" s="467"/>
      <c r="KPC151" s="467"/>
      <c r="KPD151" s="467"/>
      <c r="KPE151" s="467"/>
      <c r="KPF151" s="467"/>
      <c r="KPG151" s="467"/>
      <c r="KPH151" s="467"/>
      <c r="KPI151" s="467"/>
      <c r="KPJ151" s="467"/>
      <c r="KPK151" s="467"/>
      <c r="KPL151" s="467"/>
      <c r="KPM151" s="467"/>
      <c r="KPN151" s="467"/>
      <c r="KPO151" s="467"/>
      <c r="KPP151" s="467"/>
      <c r="KPQ151" s="467"/>
      <c r="KPR151" s="467"/>
      <c r="KPS151" s="467"/>
      <c r="KPT151" s="467"/>
      <c r="KPU151" s="467"/>
      <c r="KPV151" s="467"/>
      <c r="KPW151" s="467"/>
      <c r="KPX151" s="467"/>
      <c r="KPY151" s="467"/>
      <c r="KPZ151" s="467"/>
      <c r="KQA151" s="467"/>
      <c r="KQB151" s="467"/>
      <c r="KQC151" s="467"/>
      <c r="KQD151" s="467"/>
      <c r="KQE151" s="467"/>
      <c r="KQF151" s="467"/>
      <c r="KQG151" s="467"/>
      <c r="KQH151" s="467"/>
      <c r="KQI151" s="467"/>
      <c r="KQJ151" s="467"/>
      <c r="KQK151" s="467"/>
      <c r="KQL151" s="467"/>
      <c r="KQM151" s="467"/>
      <c r="KQN151" s="467"/>
      <c r="KQO151" s="467"/>
      <c r="KQP151" s="467"/>
      <c r="KQQ151" s="467"/>
      <c r="KQR151" s="467"/>
      <c r="KQS151" s="467"/>
      <c r="KQT151" s="467"/>
      <c r="KQU151" s="467"/>
      <c r="KQV151" s="467"/>
      <c r="KQW151" s="467"/>
      <c r="KQX151" s="467"/>
      <c r="KQY151" s="467"/>
      <c r="KQZ151" s="467"/>
      <c r="KRA151" s="467"/>
      <c r="KRB151" s="467"/>
      <c r="KRC151" s="467"/>
      <c r="KRD151" s="467"/>
      <c r="KRE151" s="467"/>
      <c r="KRF151" s="467"/>
      <c r="KRG151" s="467"/>
      <c r="KRH151" s="467"/>
      <c r="KRI151" s="467"/>
      <c r="KRJ151" s="467"/>
      <c r="KRK151" s="467"/>
      <c r="KRL151" s="467"/>
      <c r="KRM151" s="467"/>
      <c r="KRN151" s="467"/>
      <c r="KRO151" s="467"/>
      <c r="KRP151" s="467"/>
      <c r="KRQ151" s="467"/>
      <c r="KRR151" s="467"/>
      <c r="KRS151" s="467"/>
      <c r="KRT151" s="467"/>
      <c r="KRU151" s="467"/>
      <c r="KRV151" s="467"/>
      <c r="KRW151" s="467"/>
      <c r="KRX151" s="467"/>
      <c r="KRY151" s="467"/>
      <c r="KRZ151" s="467"/>
      <c r="KSA151" s="467"/>
      <c r="KSB151" s="467"/>
      <c r="KSC151" s="467"/>
      <c r="KSD151" s="467"/>
      <c r="KSE151" s="467"/>
      <c r="KSF151" s="467"/>
      <c r="KSG151" s="467"/>
      <c r="KSH151" s="467"/>
      <c r="KSI151" s="467"/>
      <c r="KSJ151" s="467"/>
      <c r="KSK151" s="467"/>
      <c r="KSL151" s="467"/>
      <c r="KSM151" s="467"/>
      <c r="KSN151" s="467"/>
      <c r="KSO151" s="467"/>
      <c r="KSP151" s="467"/>
      <c r="KSQ151" s="467"/>
      <c r="KSR151" s="467"/>
      <c r="KSS151" s="467"/>
      <c r="KST151" s="467"/>
      <c r="KSU151" s="467"/>
      <c r="KSV151" s="467"/>
      <c r="KSW151" s="467"/>
      <c r="KSX151" s="467"/>
      <c r="KSY151" s="467"/>
      <c r="KSZ151" s="467"/>
      <c r="KTA151" s="467"/>
      <c r="KTB151" s="467"/>
      <c r="KTC151" s="467"/>
      <c r="KTD151" s="467"/>
      <c r="KTE151" s="467"/>
      <c r="KTF151" s="467"/>
      <c r="KTG151" s="467"/>
      <c r="KTH151" s="467"/>
      <c r="KTI151" s="467"/>
      <c r="KTJ151" s="467"/>
      <c r="KTK151" s="467"/>
      <c r="KTL151" s="467"/>
      <c r="KTM151" s="467"/>
      <c r="KTN151" s="467"/>
      <c r="KTO151" s="467"/>
      <c r="KTP151" s="467"/>
      <c r="KTQ151" s="467"/>
      <c r="KTR151" s="467"/>
      <c r="KTS151" s="467"/>
      <c r="KTT151" s="467"/>
      <c r="KTU151" s="467"/>
      <c r="KTV151" s="467"/>
      <c r="KTW151" s="467"/>
      <c r="KTX151" s="467"/>
      <c r="KTY151" s="467"/>
      <c r="KTZ151" s="467"/>
      <c r="KUA151" s="467"/>
      <c r="KUB151" s="467"/>
      <c r="KUC151" s="467"/>
      <c r="KUD151" s="467"/>
      <c r="KUE151" s="467"/>
      <c r="KUF151" s="467"/>
      <c r="KUG151" s="467"/>
      <c r="KUH151" s="467"/>
      <c r="KUI151" s="467"/>
      <c r="KUJ151" s="467"/>
      <c r="KUK151" s="467"/>
      <c r="KUL151" s="467"/>
      <c r="KUM151" s="467"/>
      <c r="KUN151" s="467"/>
      <c r="KUO151" s="467"/>
      <c r="KUP151" s="467"/>
      <c r="KUQ151" s="467"/>
      <c r="KUR151" s="467"/>
      <c r="KUS151" s="467"/>
      <c r="KUT151" s="467"/>
      <c r="KUU151" s="467"/>
      <c r="KUV151" s="467"/>
      <c r="KUW151" s="467"/>
      <c r="KUX151" s="467"/>
      <c r="KUY151" s="467"/>
      <c r="KUZ151" s="467"/>
      <c r="KVA151" s="467"/>
      <c r="KVB151" s="467"/>
      <c r="KVC151" s="467"/>
      <c r="KVD151" s="467"/>
      <c r="KVE151" s="467"/>
      <c r="KVF151" s="467"/>
      <c r="KVG151" s="467"/>
      <c r="KVH151" s="467"/>
      <c r="KVI151" s="467"/>
      <c r="KVJ151" s="467"/>
      <c r="KVK151" s="467"/>
      <c r="KVL151" s="467"/>
      <c r="KVM151" s="467"/>
      <c r="KVN151" s="467"/>
      <c r="KVO151" s="467"/>
      <c r="KVP151" s="467"/>
      <c r="KVQ151" s="467"/>
      <c r="KVR151" s="467"/>
      <c r="KVS151" s="467"/>
      <c r="KVT151" s="467"/>
      <c r="KVU151" s="467"/>
      <c r="KVV151" s="467"/>
      <c r="KVW151" s="467"/>
      <c r="KVX151" s="467"/>
      <c r="KVY151" s="467"/>
      <c r="KVZ151" s="467"/>
      <c r="KWA151" s="467"/>
      <c r="KWB151" s="467"/>
      <c r="KWC151" s="467"/>
      <c r="KWD151" s="467"/>
      <c r="KWE151" s="467"/>
      <c r="KWF151" s="467"/>
      <c r="KWG151" s="467"/>
      <c r="KWH151" s="467"/>
      <c r="KWI151" s="467"/>
      <c r="KWJ151" s="467"/>
      <c r="KWK151" s="467"/>
      <c r="KWL151" s="467"/>
      <c r="KWM151" s="467"/>
      <c r="KWN151" s="467"/>
      <c r="KWO151" s="467"/>
      <c r="KWP151" s="467"/>
      <c r="KWQ151" s="467"/>
      <c r="KWR151" s="467"/>
      <c r="KWS151" s="467"/>
      <c r="KWT151" s="467"/>
      <c r="KWU151" s="467"/>
      <c r="KWV151" s="467"/>
      <c r="KWW151" s="467"/>
      <c r="KWX151" s="467"/>
      <c r="KWY151" s="467"/>
      <c r="KWZ151" s="467"/>
      <c r="KXA151" s="467"/>
      <c r="KXB151" s="467"/>
      <c r="KXC151" s="467"/>
      <c r="KXD151" s="467"/>
      <c r="KXE151" s="467"/>
      <c r="KXF151" s="467"/>
      <c r="KXG151" s="467"/>
      <c r="KXH151" s="467"/>
      <c r="KXI151" s="467"/>
      <c r="KXJ151" s="467"/>
      <c r="KXK151" s="467"/>
      <c r="KXL151" s="467"/>
      <c r="KXM151" s="467"/>
      <c r="KXN151" s="467"/>
      <c r="KXO151" s="467"/>
      <c r="KXP151" s="467"/>
      <c r="KXQ151" s="467"/>
      <c r="KXR151" s="467"/>
      <c r="KXS151" s="467"/>
      <c r="KXT151" s="467"/>
      <c r="KXU151" s="467"/>
      <c r="KXV151" s="467"/>
      <c r="KXW151" s="467"/>
      <c r="KXX151" s="467"/>
      <c r="KXY151" s="467"/>
      <c r="KXZ151" s="467"/>
      <c r="KYA151" s="467"/>
      <c r="KYB151" s="467"/>
      <c r="KYC151" s="467"/>
      <c r="KYD151" s="467"/>
      <c r="KYE151" s="467"/>
      <c r="KYF151" s="467"/>
      <c r="KYG151" s="467"/>
      <c r="KYH151" s="467"/>
      <c r="KYI151" s="467"/>
      <c r="KYJ151" s="467"/>
      <c r="KYK151" s="467"/>
      <c r="KYL151" s="467"/>
      <c r="KYM151" s="467"/>
      <c r="KYN151" s="467"/>
      <c r="KYO151" s="467"/>
      <c r="KYP151" s="467"/>
      <c r="KYQ151" s="467"/>
      <c r="KYR151" s="467"/>
      <c r="KYS151" s="467"/>
      <c r="KYT151" s="467"/>
      <c r="KYU151" s="467"/>
      <c r="KYV151" s="467"/>
      <c r="KYW151" s="467"/>
      <c r="KYX151" s="467"/>
      <c r="KYY151" s="467"/>
      <c r="KYZ151" s="467"/>
      <c r="KZA151" s="467"/>
      <c r="KZB151" s="467"/>
      <c r="KZC151" s="467"/>
      <c r="KZD151" s="467"/>
      <c r="KZE151" s="467"/>
      <c r="KZF151" s="467"/>
      <c r="KZG151" s="467"/>
      <c r="KZH151" s="467"/>
      <c r="KZI151" s="467"/>
      <c r="KZJ151" s="467"/>
      <c r="KZK151" s="467"/>
      <c r="KZL151" s="467"/>
      <c r="KZM151" s="467"/>
      <c r="KZN151" s="467"/>
      <c r="KZO151" s="467"/>
      <c r="KZP151" s="467"/>
      <c r="KZQ151" s="467"/>
      <c r="KZR151" s="467"/>
      <c r="KZS151" s="467"/>
      <c r="KZT151" s="467"/>
      <c r="KZU151" s="467"/>
      <c r="KZV151" s="467"/>
      <c r="KZW151" s="467"/>
      <c r="KZX151" s="467"/>
      <c r="KZY151" s="467"/>
      <c r="KZZ151" s="467"/>
      <c r="LAA151" s="467"/>
      <c r="LAB151" s="467"/>
      <c r="LAC151" s="467"/>
      <c r="LAD151" s="467"/>
      <c r="LAE151" s="467"/>
      <c r="LAF151" s="467"/>
      <c r="LAG151" s="467"/>
      <c r="LAH151" s="467"/>
      <c r="LAI151" s="467"/>
      <c r="LAJ151" s="467"/>
      <c r="LAK151" s="467"/>
      <c r="LAL151" s="467"/>
      <c r="LAM151" s="467"/>
      <c r="LAN151" s="467"/>
      <c r="LAO151" s="467"/>
      <c r="LAP151" s="467"/>
      <c r="LAQ151" s="467"/>
      <c r="LAR151" s="467"/>
      <c r="LAS151" s="467"/>
      <c r="LAT151" s="467"/>
      <c r="LAU151" s="467"/>
      <c r="LAV151" s="467"/>
      <c r="LAW151" s="467"/>
      <c r="LAX151" s="467"/>
      <c r="LAY151" s="467"/>
      <c r="LAZ151" s="467"/>
      <c r="LBA151" s="467"/>
      <c r="LBB151" s="467"/>
      <c r="LBC151" s="467"/>
      <c r="LBD151" s="467"/>
      <c r="LBE151" s="467"/>
      <c r="LBF151" s="467"/>
      <c r="LBG151" s="467"/>
      <c r="LBH151" s="467"/>
      <c r="LBI151" s="467"/>
      <c r="LBJ151" s="467"/>
      <c r="LBK151" s="467"/>
      <c r="LBL151" s="467"/>
      <c r="LBM151" s="467"/>
      <c r="LBN151" s="467"/>
      <c r="LBO151" s="467"/>
      <c r="LBP151" s="467"/>
      <c r="LBQ151" s="467"/>
      <c r="LBR151" s="467"/>
      <c r="LBS151" s="467"/>
      <c r="LBT151" s="467"/>
      <c r="LBU151" s="467"/>
      <c r="LBV151" s="467"/>
      <c r="LBW151" s="467"/>
      <c r="LBX151" s="467"/>
      <c r="LBY151" s="467"/>
      <c r="LBZ151" s="467"/>
      <c r="LCA151" s="467"/>
      <c r="LCB151" s="467"/>
      <c r="LCC151" s="467"/>
      <c r="LCD151" s="467"/>
      <c r="LCE151" s="467"/>
      <c r="LCF151" s="467"/>
      <c r="LCG151" s="467"/>
      <c r="LCH151" s="467"/>
      <c r="LCI151" s="467"/>
      <c r="LCJ151" s="467"/>
      <c r="LCK151" s="467"/>
      <c r="LCL151" s="467"/>
      <c r="LCM151" s="467"/>
      <c r="LCN151" s="467"/>
      <c r="LCO151" s="467"/>
      <c r="LCP151" s="467"/>
      <c r="LCQ151" s="467"/>
      <c r="LCR151" s="467"/>
      <c r="LCS151" s="467"/>
      <c r="LCT151" s="467"/>
      <c r="LCU151" s="467"/>
      <c r="LCV151" s="467"/>
      <c r="LCW151" s="467"/>
      <c r="LCX151" s="467"/>
      <c r="LCY151" s="467"/>
      <c r="LCZ151" s="467"/>
      <c r="LDA151" s="467"/>
      <c r="LDB151" s="467"/>
      <c r="LDC151" s="467"/>
      <c r="LDD151" s="467"/>
      <c r="LDE151" s="467"/>
      <c r="LDF151" s="467"/>
      <c r="LDG151" s="467"/>
      <c r="LDH151" s="467"/>
      <c r="LDI151" s="467"/>
      <c r="LDJ151" s="467"/>
      <c r="LDK151" s="467"/>
      <c r="LDL151" s="467"/>
      <c r="LDM151" s="467"/>
      <c r="LDN151" s="467"/>
      <c r="LDO151" s="467"/>
      <c r="LDP151" s="467"/>
      <c r="LDQ151" s="467"/>
      <c r="LDR151" s="467"/>
      <c r="LDS151" s="467"/>
      <c r="LDT151" s="467"/>
      <c r="LDU151" s="467"/>
      <c r="LDV151" s="467"/>
      <c r="LDW151" s="467"/>
      <c r="LDX151" s="467"/>
      <c r="LDY151" s="467"/>
      <c r="LDZ151" s="467"/>
      <c r="LEA151" s="467"/>
      <c r="LEB151" s="467"/>
      <c r="LEC151" s="467"/>
      <c r="LED151" s="467"/>
      <c r="LEE151" s="467"/>
      <c r="LEF151" s="467"/>
      <c r="LEG151" s="467"/>
      <c r="LEH151" s="467"/>
      <c r="LEI151" s="467"/>
      <c r="LEJ151" s="467"/>
      <c r="LEK151" s="467"/>
      <c r="LEL151" s="467"/>
      <c r="LEM151" s="467"/>
      <c r="LEN151" s="467"/>
      <c r="LEO151" s="467"/>
      <c r="LEP151" s="467"/>
      <c r="LEQ151" s="467"/>
      <c r="LER151" s="467"/>
      <c r="LES151" s="467"/>
      <c r="LET151" s="467"/>
      <c r="LEU151" s="467"/>
      <c r="LEV151" s="467"/>
      <c r="LEW151" s="467"/>
      <c r="LEX151" s="467"/>
      <c r="LEY151" s="467"/>
      <c r="LEZ151" s="467"/>
      <c r="LFA151" s="467"/>
      <c r="LFB151" s="467"/>
      <c r="LFC151" s="467"/>
      <c r="LFD151" s="467"/>
      <c r="LFE151" s="467"/>
      <c r="LFF151" s="467"/>
      <c r="LFG151" s="467"/>
      <c r="LFH151" s="467"/>
      <c r="LFI151" s="467"/>
      <c r="LFJ151" s="467"/>
      <c r="LFK151" s="467"/>
      <c r="LFL151" s="467"/>
      <c r="LFM151" s="467"/>
      <c r="LFN151" s="467"/>
      <c r="LFO151" s="467"/>
      <c r="LFP151" s="467"/>
      <c r="LFQ151" s="467"/>
      <c r="LFR151" s="467"/>
      <c r="LFS151" s="467"/>
      <c r="LFT151" s="467"/>
      <c r="LFU151" s="467"/>
      <c r="LFV151" s="467"/>
      <c r="LFW151" s="467"/>
      <c r="LFX151" s="467"/>
      <c r="LFY151" s="467"/>
      <c r="LFZ151" s="467"/>
      <c r="LGA151" s="467"/>
      <c r="LGB151" s="467"/>
      <c r="LGC151" s="467"/>
      <c r="LGD151" s="467"/>
      <c r="LGE151" s="467"/>
      <c r="LGF151" s="467"/>
      <c r="LGG151" s="467"/>
      <c r="LGH151" s="467"/>
      <c r="LGI151" s="467"/>
      <c r="LGJ151" s="467"/>
      <c r="LGK151" s="467"/>
      <c r="LGL151" s="467"/>
      <c r="LGM151" s="467"/>
      <c r="LGN151" s="467"/>
      <c r="LGO151" s="467"/>
      <c r="LGP151" s="467"/>
      <c r="LGQ151" s="467"/>
      <c r="LGR151" s="467"/>
      <c r="LGS151" s="467"/>
      <c r="LGT151" s="467"/>
      <c r="LGU151" s="467"/>
      <c r="LGV151" s="467"/>
      <c r="LGW151" s="467"/>
      <c r="LGX151" s="467"/>
      <c r="LGY151" s="467"/>
      <c r="LGZ151" s="467"/>
      <c r="LHA151" s="467"/>
      <c r="LHB151" s="467"/>
      <c r="LHC151" s="467"/>
      <c r="LHD151" s="467"/>
      <c r="LHE151" s="467"/>
      <c r="LHF151" s="467"/>
      <c r="LHG151" s="467"/>
      <c r="LHH151" s="467"/>
      <c r="LHI151" s="467"/>
      <c r="LHJ151" s="467"/>
      <c r="LHK151" s="467"/>
      <c r="LHL151" s="467"/>
      <c r="LHM151" s="467"/>
      <c r="LHN151" s="467"/>
      <c r="LHO151" s="467"/>
      <c r="LHP151" s="467"/>
      <c r="LHQ151" s="467"/>
      <c r="LHR151" s="467"/>
      <c r="LHS151" s="467"/>
      <c r="LHT151" s="467"/>
      <c r="LHU151" s="467"/>
      <c r="LHV151" s="467"/>
      <c r="LHW151" s="467"/>
      <c r="LHX151" s="467"/>
      <c r="LHY151" s="467"/>
      <c r="LHZ151" s="467"/>
      <c r="LIA151" s="467"/>
      <c r="LIB151" s="467"/>
      <c r="LIC151" s="467"/>
      <c r="LID151" s="467"/>
      <c r="LIE151" s="467"/>
      <c r="LIF151" s="467"/>
      <c r="LIG151" s="467"/>
      <c r="LIH151" s="467"/>
      <c r="LII151" s="467"/>
      <c r="LIJ151" s="467"/>
      <c r="LIK151" s="467"/>
      <c r="LIL151" s="467"/>
      <c r="LIM151" s="467"/>
      <c r="LIN151" s="467"/>
      <c r="LIO151" s="467"/>
      <c r="LIP151" s="467"/>
      <c r="LIQ151" s="467"/>
      <c r="LIR151" s="467"/>
      <c r="LIS151" s="467"/>
      <c r="LIT151" s="467"/>
      <c r="LIU151" s="467"/>
      <c r="LIV151" s="467"/>
      <c r="LIW151" s="467"/>
      <c r="LIX151" s="467"/>
      <c r="LIY151" s="467"/>
      <c r="LIZ151" s="467"/>
      <c r="LJA151" s="467"/>
      <c r="LJB151" s="467"/>
      <c r="LJC151" s="467"/>
      <c r="LJD151" s="467"/>
      <c r="LJE151" s="467"/>
      <c r="LJF151" s="467"/>
      <c r="LJG151" s="467"/>
      <c r="LJH151" s="467"/>
      <c r="LJI151" s="467"/>
      <c r="LJJ151" s="467"/>
      <c r="LJK151" s="467"/>
      <c r="LJL151" s="467"/>
      <c r="LJM151" s="467"/>
      <c r="LJN151" s="467"/>
      <c r="LJO151" s="467"/>
      <c r="LJP151" s="467"/>
      <c r="LJQ151" s="467"/>
      <c r="LJR151" s="467"/>
      <c r="LJS151" s="467"/>
      <c r="LJT151" s="467"/>
      <c r="LJU151" s="467"/>
      <c r="LJV151" s="467"/>
      <c r="LJW151" s="467"/>
      <c r="LJX151" s="467"/>
      <c r="LJY151" s="467"/>
      <c r="LJZ151" s="467"/>
      <c r="LKA151" s="467"/>
      <c r="LKB151" s="467"/>
      <c r="LKC151" s="467"/>
      <c r="LKD151" s="467"/>
      <c r="LKE151" s="467"/>
      <c r="LKF151" s="467"/>
      <c r="LKG151" s="467"/>
      <c r="LKH151" s="467"/>
      <c r="LKI151" s="467"/>
      <c r="LKJ151" s="467"/>
      <c r="LKK151" s="467"/>
      <c r="LKL151" s="467"/>
      <c r="LKM151" s="467"/>
      <c r="LKN151" s="467"/>
      <c r="LKO151" s="467"/>
      <c r="LKP151" s="467"/>
      <c r="LKQ151" s="467"/>
      <c r="LKR151" s="467"/>
      <c r="LKS151" s="467"/>
      <c r="LKT151" s="467"/>
      <c r="LKU151" s="467"/>
      <c r="LKV151" s="467"/>
      <c r="LKW151" s="467"/>
      <c r="LKX151" s="467"/>
      <c r="LKY151" s="467"/>
      <c r="LKZ151" s="467"/>
      <c r="LLA151" s="467"/>
      <c r="LLB151" s="467"/>
      <c r="LLC151" s="467"/>
      <c r="LLD151" s="467"/>
      <c r="LLE151" s="467"/>
      <c r="LLF151" s="467"/>
      <c r="LLG151" s="467"/>
      <c r="LLH151" s="467"/>
      <c r="LLI151" s="467"/>
      <c r="LLJ151" s="467"/>
      <c r="LLK151" s="467"/>
      <c r="LLL151" s="467"/>
      <c r="LLM151" s="467"/>
      <c r="LLN151" s="467"/>
      <c r="LLO151" s="467"/>
      <c r="LLP151" s="467"/>
      <c r="LLQ151" s="467"/>
      <c r="LLR151" s="467"/>
      <c r="LLS151" s="467"/>
      <c r="LLT151" s="467"/>
      <c r="LLU151" s="467"/>
      <c r="LLV151" s="467"/>
      <c r="LLW151" s="467"/>
      <c r="LLX151" s="467"/>
      <c r="LLY151" s="467"/>
      <c r="LLZ151" s="467"/>
      <c r="LMA151" s="467"/>
      <c r="LMB151" s="467"/>
      <c r="LMC151" s="467"/>
      <c r="LMD151" s="467"/>
      <c r="LME151" s="467"/>
      <c r="LMF151" s="467"/>
      <c r="LMG151" s="467"/>
      <c r="LMH151" s="467"/>
      <c r="LMI151" s="467"/>
      <c r="LMJ151" s="467"/>
      <c r="LMK151" s="467"/>
      <c r="LML151" s="467"/>
      <c r="LMM151" s="467"/>
      <c r="LMN151" s="467"/>
      <c r="LMO151" s="467"/>
      <c r="LMP151" s="467"/>
      <c r="LMQ151" s="467"/>
      <c r="LMR151" s="467"/>
      <c r="LMS151" s="467"/>
      <c r="LMT151" s="467"/>
      <c r="LMU151" s="467"/>
      <c r="LMV151" s="467"/>
      <c r="LMW151" s="467"/>
      <c r="LMX151" s="467"/>
      <c r="LMY151" s="467"/>
      <c r="LMZ151" s="467"/>
      <c r="LNA151" s="467"/>
      <c r="LNB151" s="467"/>
      <c r="LNC151" s="467"/>
      <c r="LND151" s="467"/>
      <c r="LNE151" s="467"/>
      <c r="LNF151" s="467"/>
      <c r="LNG151" s="467"/>
      <c r="LNH151" s="467"/>
      <c r="LNI151" s="467"/>
      <c r="LNJ151" s="467"/>
      <c r="LNK151" s="467"/>
      <c r="LNL151" s="467"/>
      <c r="LNM151" s="467"/>
      <c r="LNN151" s="467"/>
      <c r="LNO151" s="467"/>
      <c r="LNP151" s="467"/>
      <c r="LNQ151" s="467"/>
      <c r="LNR151" s="467"/>
      <c r="LNS151" s="467"/>
      <c r="LNT151" s="467"/>
      <c r="LNU151" s="467"/>
      <c r="LNV151" s="467"/>
      <c r="LNW151" s="467"/>
      <c r="LNX151" s="467"/>
      <c r="LNY151" s="467"/>
      <c r="LNZ151" s="467"/>
      <c r="LOA151" s="467"/>
      <c r="LOB151" s="467"/>
      <c r="LOC151" s="467"/>
      <c r="LOD151" s="467"/>
      <c r="LOE151" s="467"/>
      <c r="LOF151" s="467"/>
      <c r="LOG151" s="467"/>
      <c r="LOH151" s="467"/>
      <c r="LOI151" s="467"/>
      <c r="LOJ151" s="467"/>
      <c r="LOK151" s="467"/>
      <c r="LOL151" s="467"/>
      <c r="LOM151" s="467"/>
      <c r="LON151" s="467"/>
      <c r="LOO151" s="467"/>
      <c r="LOP151" s="467"/>
      <c r="LOQ151" s="467"/>
      <c r="LOR151" s="467"/>
      <c r="LOS151" s="467"/>
      <c r="LOT151" s="467"/>
      <c r="LOU151" s="467"/>
      <c r="LOV151" s="467"/>
      <c r="LOW151" s="467"/>
      <c r="LOX151" s="467"/>
      <c r="LOY151" s="467"/>
      <c r="LOZ151" s="467"/>
      <c r="LPA151" s="467"/>
      <c r="LPB151" s="467"/>
      <c r="LPC151" s="467"/>
      <c r="LPD151" s="467"/>
      <c r="LPE151" s="467"/>
      <c r="LPF151" s="467"/>
      <c r="LPG151" s="467"/>
      <c r="LPH151" s="467"/>
      <c r="LPI151" s="467"/>
      <c r="LPJ151" s="467"/>
      <c r="LPK151" s="467"/>
      <c r="LPL151" s="467"/>
      <c r="LPM151" s="467"/>
      <c r="LPN151" s="467"/>
      <c r="LPO151" s="467"/>
      <c r="LPP151" s="467"/>
      <c r="LPQ151" s="467"/>
      <c r="LPR151" s="467"/>
      <c r="LPS151" s="467"/>
      <c r="LPT151" s="467"/>
      <c r="LPU151" s="467"/>
      <c r="LPV151" s="467"/>
      <c r="LPW151" s="467"/>
      <c r="LPX151" s="467"/>
      <c r="LPY151" s="467"/>
      <c r="LPZ151" s="467"/>
      <c r="LQA151" s="467"/>
      <c r="LQB151" s="467"/>
      <c r="LQC151" s="467"/>
      <c r="LQD151" s="467"/>
      <c r="LQE151" s="467"/>
      <c r="LQF151" s="467"/>
      <c r="LQG151" s="467"/>
      <c r="LQH151" s="467"/>
      <c r="LQI151" s="467"/>
      <c r="LQJ151" s="467"/>
      <c r="LQK151" s="467"/>
      <c r="LQL151" s="467"/>
      <c r="LQM151" s="467"/>
      <c r="LQN151" s="467"/>
      <c r="LQO151" s="467"/>
      <c r="LQP151" s="467"/>
      <c r="LQQ151" s="467"/>
      <c r="LQR151" s="467"/>
      <c r="LQS151" s="467"/>
      <c r="LQT151" s="467"/>
      <c r="LQU151" s="467"/>
      <c r="LQV151" s="467"/>
      <c r="LQW151" s="467"/>
      <c r="LQX151" s="467"/>
      <c r="LQY151" s="467"/>
      <c r="LQZ151" s="467"/>
      <c r="LRA151" s="467"/>
      <c r="LRB151" s="467"/>
      <c r="LRC151" s="467"/>
      <c r="LRD151" s="467"/>
      <c r="LRE151" s="467"/>
      <c r="LRF151" s="467"/>
      <c r="LRG151" s="467"/>
      <c r="LRH151" s="467"/>
      <c r="LRI151" s="467"/>
      <c r="LRJ151" s="467"/>
      <c r="LRK151" s="467"/>
      <c r="LRL151" s="467"/>
      <c r="LRM151" s="467"/>
      <c r="LRN151" s="467"/>
      <c r="LRO151" s="467"/>
      <c r="LRP151" s="467"/>
      <c r="LRQ151" s="467"/>
      <c r="LRR151" s="467"/>
      <c r="LRS151" s="467"/>
      <c r="LRT151" s="467"/>
      <c r="LRU151" s="467"/>
      <c r="LRV151" s="467"/>
      <c r="LRW151" s="467"/>
      <c r="LRX151" s="467"/>
      <c r="LRY151" s="467"/>
      <c r="LRZ151" s="467"/>
      <c r="LSA151" s="467"/>
      <c r="LSB151" s="467"/>
      <c r="LSC151" s="467"/>
      <c r="LSD151" s="467"/>
      <c r="LSE151" s="467"/>
      <c r="LSF151" s="467"/>
      <c r="LSG151" s="467"/>
      <c r="LSH151" s="467"/>
      <c r="LSI151" s="467"/>
      <c r="LSJ151" s="467"/>
      <c r="LSK151" s="467"/>
      <c r="LSL151" s="467"/>
      <c r="LSM151" s="467"/>
      <c r="LSN151" s="467"/>
      <c r="LSO151" s="467"/>
      <c r="LSP151" s="467"/>
      <c r="LSQ151" s="467"/>
      <c r="LSR151" s="467"/>
      <c r="LSS151" s="467"/>
      <c r="LST151" s="467"/>
      <c r="LSU151" s="467"/>
      <c r="LSV151" s="467"/>
      <c r="LSW151" s="467"/>
      <c r="LSX151" s="467"/>
      <c r="LSY151" s="467"/>
      <c r="LSZ151" s="467"/>
      <c r="LTA151" s="467"/>
      <c r="LTB151" s="467"/>
      <c r="LTC151" s="467"/>
      <c r="LTD151" s="467"/>
      <c r="LTE151" s="467"/>
      <c r="LTF151" s="467"/>
      <c r="LTG151" s="467"/>
      <c r="LTH151" s="467"/>
      <c r="LTI151" s="467"/>
      <c r="LTJ151" s="467"/>
      <c r="LTK151" s="467"/>
      <c r="LTL151" s="467"/>
      <c r="LTM151" s="467"/>
      <c r="LTN151" s="467"/>
      <c r="LTO151" s="467"/>
      <c r="LTP151" s="467"/>
      <c r="LTQ151" s="467"/>
      <c r="LTR151" s="467"/>
      <c r="LTS151" s="467"/>
      <c r="LTT151" s="467"/>
      <c r="LTU151" s="467"/>
      <c r="LTV151" s="467"/>
      <c r="LTW151" s="467"/>
      <c r="LTX151" s="467"/>
      <c r="LTY151" s="467"/>
      <c r="LTZ151" s="467"/>
      <c r="LUA151" s="467"/>
      <c r="LUB151" s="467"/>
      <c r="LUC151" s="467"/>
      <c r="LUD151" s="467"/>
      <c r="LUE151" s="467"/>
      <c r="LUF151" s="467"/>
      <c r="LUG151" s="467"/>
      <c r="LUH151" s="467"/>
      <c r="LUI151" s="467"/>
      <c r="LUJ151" s="467"/>
      <c r="LUK151" s="467"/>
      <c r="LUL151" s="467"/>
      <c r="LUM151" s="467"/>
      <c r="LUN151" s="467"/>
      <c r="LUO151" s="467"/>
      <c r="LUP151" s="467"/>
      <c r="LUQ151" s="467"/>
      <c r="LUR151" s="467"/>
      <c r="LUS151" s="467"/>
      <c r="LUT151" s="467"/>
      <c r="LUU151" s="467"/>
      <c r="LUV151" s="467"/>
      <c r="LUW151" s="467"/>
      <c r="LUX151" s="467"/>
      <c r="LUY151" s="467"/>
      <c r="LUZ151" s="467"/>
      <c r="LVA151" s="467"/>
      <c r="LVB151" s="467"/>
      <c r="LVC151" s="467"/>
      <c r="LVD151" s="467"/>
      <c r="LVE151" s="467"/>
      <c r="LVF151" s="467"/>
      <c r="LVG151" s="467"/>
      <c r="LVH151" s="467"/>
      <c r="LVI151" s="467"/>
      <c r="LVJ151" s="467"/>
      <c r="LVK151" s="467"/>
      <c r="LVL151" s="467"/>
      <c r="LVM151" s="467"/>
      <c r="LVN151" s="467"/>
      <c r="LVO151" s="467"/>
      <c r="LVP151" s="467"/>
      <c r="LVQ151" s="467"/>
      <c r="LVR151" s="467"/>
      <c r="LVS151" s="467"/>
      <c r="LVT151" s="467"/>
      <c r="LVU151" s="467"/>
      <c r="LVV151" s="467"/>
      <c r="LVW151" s="467"/>
      <c r="LVX151" s="467"/>
      <c r="LVY151" s="467"/>
      <c r="LVZ151" s="467"/>
      <c r="LWA151" s="467"/>
      <c r="LWB151" s="467"/>
      <c r="LWC151" s="467"/>
      <c r="LWD151" s="467"/>
      <c r="LWE151" s="467"/>
      <c r="LWF151" s="467"/>
      <c r="LWG151" s="467"/>
      <c r="LWH151" s="467"/>
      <c r="LWI151" s="467"/>
      <c r="LWJ151" s="467"/>
      <c r="LWK151" s="467"/>
      <c r="LWL151" s="467"/>
      <c r="LWM151" s="467"/>
      <c r="LWN151" s="467"/>
      <c r="LWO151" s="467"/>
      <c r="LWP151" s="467"/>
      <c r="LWQ151" s="467"/>
      <c r="LWR151" s="467"/>
      <c r="LWS151" s="467"/>
      <c r="LWT151" s="467"/>
      <c r="LWU151" s="467"/>
      <c r="LWV151" s="467"/>
      <c r="LWW151" s="467"/>
      <c r="LWX151" s="467"/>
      <c r="LWY151" s="467"/>
      <c r="LWZ151" s="467"/>
      <c r="LXA151" s="467"/>
      <c r="LXB151" s="467"/>
      <c r="LXC151" s="467"/>
      <c r="LXD151" s="467"/>
      <c r="LXE151" s="467"/>
      <c r="LXF151" s="467"/>
      <c r="LXG151" s="467"/>
      <c r="LXH151" s="467"/>
      <c r="LXI151" s="467"/>
      <c r="LXJ151" s="467"/>
      <c r="LXK151" s="467"/>
      <c r="LXL151" s="467"/>
      <c r="LXM151" s="467"/>
      <c r="LXN151" s="467"/>
      <c r="LXO151" s="467"/>
      <c r="LXP151" s="467"/>
      <c r="LXQ151" s="467"/>
      <c r="LXR151" s="467"/>
      <c r="LXS151" s="467"/>
      <c r="LXT151" s="467"/>
      <c r="LXU151" s="467"/>
      <c r="LXV151" s="467"/>
      <c r="LXW151" s="467"/>
      <c r="LXX151" s="467"/>
      <c r="LXY151" s="467"/>
      <c r="LXZ151" s="467"/>
      <c r="LYA151" s="467"/>
      <c r="LYB151" s="467"/>
      <c r="LYC151" s="467"/>
      <c r="LYD151" s="467"/>
      <c r="LYE151" s="467"/>
      <c r="LYF151" s="467"/>
      <c r="LYG151" s="467"/>
      <c r="LYH151" s="467"/>
      <c r="LYI151" s="467"/>
      <c r="LYJ151" s="467"/>
      <c r="LYK151" s="467"/>
      <c r="LYL151" s="467"/>
      <c r="LYM151" s="467"/>
      <c r="LYN151" s="467"/>
      <c r="LYO151" s="467"/>
      <c r="LYP151" s="467"/>
      <c r="LYQ151" s="467"/>
      <c r="LYR151" s="467"/>
      <c r="LYS151" s="467"/>
      <c r="LYT151" s="467"/>
      <c r="LYU151" s="467"/>
      <c r="LYV151" s="467"/>
      <c r="LYW151" s="467"/>
      <c r="LYX151" s="467"/>
      <c r="LYY151" s="467"/>
      <c r="LYZ151" s="467"/>
      <c r="LZA151" s="467"/>
      <c r="LZB151" s="467"/>
      <c r="LZC151" s="467"/>
      <c r="LZD151" s="467"/>
      <c r="LZE151" s="467"/>
      <c r="LZF151" s="467"/>
      <c r="LZG151" s="467"/>
      <c r="LZH151" s="467"/>
      <c r="LZI151" s="467"/>
      <c r="LZJ151" s="467"/>
      <c r="LZK151" s="467"/>
      <c r="LZL151" s="467"/>
      <c r="LZM151" s="467"/>
      <c r="LZN151" s="467"/>
      <c r="LZO151" s="467"/>
      <c r="LZP151" s="467"/>
      <c r="LZQ151" s="467"/>
      <c r="LZR151" s="467"/>
      <c r="LZS151" s="467"/>
      <c r="LZT151" s="467"/>
      <c r="LZU151" s="467"/>
      <c r="LZV151" s="467"/>
      <c r="LZW151" s="467"/>
      <c r="LZX151" s="467"/>
      <c r="LZY151" s="467"/>
      <c r="LZZ151" s="467"/>
      <c r="MAA151" s="467"/>
      <c r="MAB151" s="467"/>
      <c r="MAC151" s="467"/>
      <c r="MAD151" s="467"/>
      <c r="MAE151" s="467"/>
      <c r="MAF151" s="467"/>
      <c r="MAG151" s="467"/>
      <c r="MAH151" s="467"/>
      <c r="MAI151" s="467"/>
      <c r="MAJ151" s="467"/>
      <c r="MAK151" s="467"/>
      <c r="MAL151" s="467"/>
      <c r="MAM151" s="467"/>
      <c r="MAN151" s="467"/>
      <c r="MAO151" s="467"/>
      <c r="MAP151" s="467"/>
      <c r="MAQ151" s="467"/>
      <c r="MAR151" s="467"/>
      <c r="MAS151" s="467"/>
      <c r="MAT151" s="467"/>
      <c r="MAU151" s="467"/>
      <c r="MAV151" s="467"/>
      <c r="MAW151" s="467"/>
      <c r="MAX151" s="467"/>
      <c r="MAY151" s="467"/>
      <c r="MAZ151" s="467"/>
      <c r="MBA151" s="467"/>
      <c r="MBB151" s="467"/>
      <c r="MBC151" s="467"/>
      <c r="MBD151" s="467"/>
      <c r="MBE151" s="467"/>
      <c r="MBF151" s="467"/>
      <c r="MBG151" s="467"/>
      <c r="MBH151" s="467"/>
      <c r="MBI151" s="467"/>
      <c r="MBJ151" s="467"/>
      <c r="MBK151" s="467"/>
      <c r="MBL151" s="467"/>
      <c r="MBM151" s="467"/>
      <c r="MBN151" s="467"/>
      <c r="MBO151" s="467"/>
      <c r="MBP151" s="467"/>
      <c r="MBQ151" s="467"/>
      <c r="MBR151" s="467"/>
      <c r="MBS151" s="467"/>
      <c r="MBT151" s="467"/>
      <c r="MBU151" s="467"/>
      <c r="MBV151" s="467"/>
      <c r="MBW151" s="467"/>
      <c r="MBX151" s="467"/>
      <c r="MBY151" s="467"/>
      <c r="MBZ151" s="467"/>
      <c r="MCA151" s="467"/>
      <c r="MCB151" s="467"/>
      <c r="MCC151" s="467"/>
      <c r="MCD151" s="467"/>
      <c r="MCE151" s="467"/>
      <c r="MCF151" s="467"/>
      <c r="MCG151" s="467"/>
      <c r="MCH151" s="467"/>
      <c r="MCI151" s="467"/>
      <c r="MCJ151" s="467"/>
      <c r="MCK151" s="467"/>
      <c r="MCL151" s="467"/>
      <c r="MCM151" s="467"/>
      <c r="MCN151" s="467"/>
      <c r="MCO151" s="467"/>
      <c r="MCP151" s="467"/>
      <c r="MCQ151" s="467"/>
      <c r="MCR151" s="467"/>
      <c r="MCS151" s="467"/>
      <c r="MCT151" s="467"/>
      <c r="MCU151" s="467"/>
      <c r="MCV151" s="467"/>
      <c r="MCW151" s="467"/>
      <c r="MCX151" s="467"/>
      <c r="MCY151" s="467"/>
      <c r="MCZ151" s="467"/>
      <c r="MDA151" s="467"/>
      <c r="MDB151" s="467"/>
      <c r="MDC151" s="467"/>
      <c r="MDD151" s="467"/>
      <c r="MDE151" s="467"/>
      <c r="MDF151" s="467"/>
      <c r="MDG151" s="467"/>
      <c r="MDH151" s="467"/>
      <c r="MDI151" s="467"/>
      <c r="MDJ151" s="467"/>
      <c r="MDK151" s="467"/>
      <c r="MDL151" s="467"/>
      <c r="MDM151" s="467"/>
      <c r="MDN151" s="467"/>
      <c r="MDO151" s="467"/>
      <c r="MDP151" s="467"/>
      <c r="MDQ151" s="467"/>
      <c r="MDR151" s="467"/>
      <c r="MDS151" s="467"/>
      <c r="MDT151" s="467"/>
      <c r="MDU151" s="467"/>
      <c r="MDV151" s="467"/>
      <c r="MDW151" s="467"/>
      <c r="MDX151" s="467"/>
      <c r="MDY151" s="467"/>
      <c r="MDZ151" s="467"/>
      <c r="MEA151" s="467"/>
      <c r="MEB151" s="467"/>
      <c r="MEC151" s="467"/>
      <c r="MED151" s="467"/>
      <c r="MEE151" s="467"/>
      <c r="MEF151" s="467"/>
      <c r="MEG151" s="467"/>
      <c r="MEH151" s="467"/>
      <c r="MEI151" s="467"/>
      <c r="MEJ151" s="467"/>
      <c r="MEK151" s="467"/>
      <c r="MEL151" s="467"/>
      <c r="MEM151" s="467"/>
      <c r="MEN151" s="467"/>
      <c r="MEO151" s="467"/>
      <c r="MEP151" s="467"/>
      <c r="MEQ151" s="467"/>
      <c r="MER151" s="467"/>
      <c r="MES151" s="467"/>
      <c r="MET151" s="467"/>
      <c r="MEU151" s="467"/>
      <c r="MEV151" s="467"/>
      <c r="MEW151" s="467"/>
      <c r="MEX151" s="467"/>
      <c r="MEY151" s="467"/>
      <c r="MEZ151" s="467"/>
      <c r="MFA151" s="467"/>
      <c r="MFB151" s="467"/>
      <c r="MFC151" s="467"/>
      <c r="MFD151" s="467"/>
      <c r="MFE151" s="467"/>
      <c r="MFF151" s="467"/>
      <c r="MFG151" s="467"/>
      <c r="MFH151" s="467"/>
      <c r="MFI151" s="467"/>
      <c r="MFJ151" s="467"/>
      <c r="MFK151" s="467"/>
      <c r="MFL151" s="467"/>
      <c r="MFM151" s="467"/>
      <c r="MFN151" s="467"/>
      <c r="MFO151" s="467"/>
      <c r="MFP151" s="467"/>
      <c r="MFQ151" s="467"/>
      <c r="MFR151" s="467"/>
      <c r="MFS151" s="467"/>
      <c r="MFT151" s="467"/>
      <c r="MFU151" s="467"/>
      <c r="MFV151" s="467"/>
      <c r="MFW151" s="467"/>
      <c r="MFX151" s="467"/>
      <c r="MFY151" s="467"/>
      <c r="MFZ151" s="467"/>
      <c r="MGA151" s="467"/>
      <c r="MGB151" s="467"/>
      <c r="MGC151" s="467"/>
      <c r="MGD151" s="467"/>
      <c r="MGE151" s="467"/>
      <c r="MGF151" s="467"/>
      <c r="MGG151" s="467"/>
      <c r="MGH151" s="467"/>
      <c r="MGI151" s="467"/>
      <c r="MGJ151" s="467"/>
      <c r="MGK151" s="467"/>
      <c r="MGL151" s="467"/>
      <c r="MGM151" s="467"/>
      <c r="MGN151" s="467"/>
      <c r="MGO151" s="467"/>
      <c r="MGP151" s="467"/>
      <c r="MGQ151" s="467"/>
      <c r="MGR151" s="467"/>
      <c r="MGS151" s="467"/>
      <c r="MGT151" s="467"/>
      <c r="MGU151" s="467"/>
      <c r="MGV151" s="467"/>
      <c r="MGW151" s="467"/>
      <c r="MGX151" s="467"/>
      <c r="MGY151" s="467"/>
      <c r="MGZ151" s="467"/>
      <c r="MHA151" s="467"/>
      <c r="MHB151" s="467"/>
      <c r="MHC151" s="467"/>
      <c r="MHD151" s="467"/>
      <c r="MHE151" s="467"/>
      <c r="MHF151" s="467"/>
      <c r="MHG151" s="467"/>
      <c r="MHH151" s="467"/>
      <c r="MHI151" s="467"/>
      <c r="MHJ151" s="467"/>
      <c r="MHK151" s="467"/>
      <c r="MHL151" s="467"/>
      <c r="MHM151" s="467"/>
      <c r="MHN151" s="467"/>
      <c r="MHO151" s="467"/>
      <c r="MHP151" s="467"/>
      <c r="MHQ151" s="467"/>
      <c r="MHR151" s="467"/>
      <c r="MHS151" s="467"/>
      <c r="MHT151" s="467"/>
      <c r="MHU151" s="467"/>
      <c r="MHV151" s="467"/>
      <c r="MHW151" s="467"/>
      <c r="MHX151" s="467"/>
      <c r="MHY151" s="467"/>
      <c r="MHZ151" s="467"/>
      <c r="MIA151" s="467"/>
      <c r="MIB151" s="467"/>
      <c r="MIC151" s="467"/>
      <c r="MID151" s="467"/>
      <c r="MIE151" s="467"/>
      <c r="MIF151" s="467"/>
      <c r="MIG151" s="467"/>
      <c r="MIH151" s="467"/>
      <c r="MII151" s="467"/>
      <c r="MIJ151" s="467"/>
      <c r="MIK151" s="467"/>
      <c r="MIL151" s="467"/>
      <c r="MIM151" s="467"/>
      <c r="MIN151" s="467"/>
      <c r="MIO151" s="467"/>
      <c r="MIP151" s="467"/>
      <c r="MIQ151" s="467"/>
      <c r="MIR151" s="467"/>
      <c r="MIS151" s="467"/>
      <c r="MIT151" s="467"/>
      <c r="MIU151" s="467"/>
      <c r="MIV151" s="467"/>
      <c r="MIW151" s="467"/>
      <c r="MIX151" s="467"/>
      <c r="MIY151" s="467"/>
      <c r="MIZ151" s="467"/>
      <c r="MJA151" s="467"/>
      <c r="MJB151" s="467"/>
      <c r="MJC151" s="467"/>
      <c r="MJD151" s="467"/>
      <c r="MJE151" s="467"/>
      <c r="MJF151" s="467"/>
      <c r="MJG151" s="467"/>
      <c r="MJH151" s="467"/>
      <c r="MJI151" s="467"/>
      <c r="MJJ151" s="467"/>
      <c r="MJK151" s="467"/>
      <c r="MJL151" s="467"/>
      <c r="MJM151" s="467"/>
      <c r="MJN151" s="467"/>
      <c r="MJO151" s="467"/>
      <c r="MJP151" s="467"/>
      <c r="MJQ151" s="467"/>
      <c r="MJR151" s="467"/>
      <c r="MJS151" s="467"/>
      <c r="MJT151" s="467"/>
      <c r="MJU151" s="467"/>
      <c r="MJV151" s="467"/>
      <c r="MJW151" s="467"/>
      <c r="MJX151" s="467"/>
      <c r="MJY151" s="467"/>
      <c r="MJZ151" s="467"/>
      <c r="MKA151" s="467"/>
      <c r="MKB151" s="467"/>
      <c r="MKC151" s="467"/>
      <c r="MKD151" s="467"/>
      <c r="MKE151" s="467"/>
      <c r="MKF151" s="467"/>
      <c r="MKG151" s="467"/>
      <c r="MKH151" s="467"/>
      <c r="MKI151" s="467"/>
      <c r="MKJ151" s="467"/>
      <c r="MKK151" s="467"/>
      <c r="MKL151" s="467"/>
      <c r="MKM151" s="467"/>
      <c r="MKN151" s="467"/>
      <c r="MKO151" s="467"/>
      <c r="MKP151" s="467"/>
      <c r="MKQ151" s="467"/>
      <c r="MKR151" s="467"/>
      <c r="MKS151" s="467"/>
      <c r="MKT151" s="467"/>
      <c r="MKU151" s="467"/>
      <c r="MKV151" s="467"/>
      <c r="MKW151" s="467"/>
      <c r="MKX151" s="467"/>
      <c r="MKY151" s="467"/>
      <c r="MKZ151" s="467"/>
      <c r="MLA151" s="467"/>
      <c r="MLB151" s="467"/>
      <c r="MLC151" s="467"/>
      <c r="MLD151" s="467"/>
      <c r="MLE151" s="467"/>
      <c r="MLF151" s="467"/>
      <c r="MLG151" s="467"/>
      <c r="MLH151" s="467"/>
      <c r="MLI151" s="467"/>
      <c r="MLJ151" s="467"/>
      <c r="MLK151" s="467"/>
      <c r="MLL151" s="467"/>
      <c r="MLM151" s="467"/>
      <c r="MLN151" s="467"/>
      <c r="MLO151" s="467"/>
      <c r="MLP151" s="467"/>
      <c r="MLQ151" s="467"/>
      <c r="MLR151" s="467"/>
      <c r="MLS151" s="467"/>
      <c r="MLT151" s="467"/>
      <c r="MLU151" s="467"/>
      <c r="MLV151" s="467"/>
      <c r="MLW151" s="467"/>
      <c r="MLX151" s="467"/>
      <c r="MLY151" s="467"/>
      <c r="MLZ151" s="467"/>
      <c r="MMA151" s="467"/>
      <c r="MMB151" s="467"/>
      <c r="MMC151" s="467"/>
      <c r="MMD151" s="467"/>
      <c r="MME151" s="467"/>
      <c r="MMF151" s="467"/>
      <c r="MMG151" s="467"/>
      <c r="MMH151" s="467"/>
      <c r="MMI151" s="467"/>
      <c r="MMJ151" s="467"/>
      <c r="MMK151" s="467"/>
      <c r="MML151" s="467"/>
      <c r="MMM151" s="467"/>
      <c r="MMN151" s="467"/>
      <c r="MMO151" s="467"/>
      <c r="MMP151" s="467"/>
      <c r="MMQ151" s="467"/>
      <c r="MMR151" s="467"/>
      <c r="MMS151" s="467"/>
      <c r="MMT151" s="467"/>
      <c r="MMU151" s="467"/>
      <c r="MMV151" s="467"/>
      <c r="MMW151" s="467"/>
      <c r="MMX151" s="467"/>
      <c r="MMY151" s="467"/>
      <c r="MMZ151" s="467"/>
      <c r="MNA151" s="467"/>
      <c r="MNB151" s="467"/>
      <c r="MNC151" s="467"/>
      <c r="MND151" s="467"/>
      <c r="MNE151" s="467"/>
      <c r="MNF151" s="467"/>
      <c r="MNG151" s="467"/>
      <c r="MNH151" s="467"/>
      <c r="MNI151" s="467"/>
      <c r="MNJ151" s="467"/>
      <c r="MNK151" s="467"/>
      <c r="MNL151" s="467"/>
      <c r="MNM151" s="467"/>
      <c r="MNN151" s="467"/>
      <c r="MNO151" s="467"/>
      <c r="MNP151" s="467"/>
      <c r="MNQ151" s="467"/>
      <c r="MNR151" s="467"/>
      <c r="MNS151" s="467"/>
      <c r="MNT151" s="467"/>
      <c r="MNU151" s="467"/>
      <c r="MNV151" s="467"/>
      <c r="MNW151" s="467"/>
      <c r="MNX151" s="467"/>
      <c r="MNY151" s="467"/>
      <c r="MNZ151" s="467"/>
      <c r="MOA151" s="467"/>
      <c r="MOB151" s="467"/>
      <c r="MOC151" s="467"/>
      <c r="MOD151" s="467"/>
      <c r="MOE151" s="467"/>
      <c r="MOF151" s="467"/>
      <c r="MOG151" s="467"/>
      <c r="MOH151" s="467"/>
      <c r="MOI151" s="467"/>
      <c r="MOJ151" s="467"/>
      <c r="MOK151" s="467"/>
      <c r="MOL151" s="467"/>
      <c r="MOM151" s="467"/>
      <c r="MON151" s="467"/>
      <c r="MOO151" s="467"/>
      <c r="MOP151" s="467"/>
      <c r="MOQ151" s="467"/>
      <c r="MOR151" s="467"/>
      <c r="MOS151" s="467"/>
      <c r="MOT151" s="467"/>
      <c r="MOU151" s="467"/>
      <c r="MOV151" s="467"/>
      <c r="MOW151" s="467"/>
      <c r="MOX151" s="467"/>
      <c r="MOY151" s="467"/>
      <c r="MOZ151" s="467"/>
      <c r="MPA151" s="467"/>
      <c r="MPB151" s="467"/>
      <c r="MPC151" s="467"/>
      <c r="MPD151" s="467"/>
      <c r="MPE151" s="467"/>
      <c r="MPF151" s="467"/>
      <c r="MPG151" s="467"/>
      <c r="MPH151" s="467"/>
      <c r="MPI151" s="467"/>
      <c r="MPJ151" s="467"/>
      <c r="MPK151" s="467"/>
      <c r="MPL151" s="467"/>
      <c r="MPM151" s="467"/>
      <c r="MPN151" s="467"/>
      <c r="MPO151" s="467"/>
      <c r="MPP151" s="467"/>
      <c r="MPQ151" s="467"/>
      <c r="MPR151" s="467"/>
      <c r="MPS151" s="467"/>
      <c r="MPT151" s="467"/>
      <c r="MPU151" s="467"/>
      <c r="MPV151" s="467"/>
      <c r="MPW151" s="467"/>
      <c r="MPX151" s="467"/>
      <c r="MPY151" s="467"/>
      <c r="MPZ151" s="467"/>
      <c r="MQA151" s="467"/>
      <c r="MQB151" s="467"/>
      <c r="MQC151" s="467"/>
      <c r="MQD151" s="467"/>
      <c r="MQE151" s="467"/>
      <c r="MQF151" s="467"/>
      <c r="MQG151" s="467"/>
      <c r="MQH151" s="467"/>
      <c r="MQI151" s="467"/>
      <c r="MQJ151" s="467"/>
      <c r="MQK151" s="467"/>
      <c r="MQL151" s="467"/>
      <c r="MQM151" s="467"/>
      <c r="MQN151" s="467"/>
      <c r="MQO151" s="467"/>
      <c r="MQP151" s="467"/>
      <c r="MQQ151" s="467"/>
      <c r="MQR151" s="467"/>
      <c r="MQS151" s="467"/>
      <c r="MQT151" s="467"/>
      <c r="MQU151" s="467"/>
      <c r="MQV151" s="467"/>
      <c r="MQW151" s="467"/>
      <c r="MQX151" s="467"/>
      <c r="MQY151" s="467"/>
      <c r="MQZ151" s="467"/>
      <c r="MRA151" s="467"/>
      <c r="MRB151" s="467"/>
      <c r="MRC151" s="467"/>
      <c r="MRD151" s="467"/>
      <c r="MRE151" s="467"/>
      <c r="MRF151" s="467"/>
      <c r="MRG151" s="467"/>
      <c r="MRH151" s="467"/>
      <c r="MRI151" s="467"/>
      <c r="MRJ151" s="467"/>
      <c r="MRK151" s="467"/>
      <c r="MRL151" s="467"/>
      <c r="MRM151" s="467"/>
      <c r="MRN151" s="467"/>
      <c r="MRO151" s="467"/>
      <c r="MRP151" s="467"/>
      <c r="MRQ151" s="467"/>
      <c r="MRR151" s="467"/>
      <c r="MRS151" s="467"/>
      <c r="MRT151" s="467"/>
      <c r="MRU151" s="467"/>
      <c r="MRV151" s="467"/>
      <c r="MRW151" s="467"/>
      <c r="MRX151" s="467"/>
      <c r="MRY151" s="467"/>
      <c r="MRZ151" s="467"/>
      <c r="MSA151" s="467"/>
      <c r="MSB151" s="467"/>
      <c r="MSC151" s="467"/>
      <c r="MSD151" s="467"/>
      <c r="MSE151" s="467"/>
      <c r="MSF151" s="467"/>
      <c r="MSG151" s="467"/>
      <c r="MSH151" s="467"/>
      <c r="MSI151" s="467"/>
      <c r="MSJ151" s="467"/>
      <c r="MSK151" s="467"/>
      <c r="MSL151" s="467"/>
      <c r="MSM151" s="467"/>
      <c r="MSN151" s="467"/>
      <c r="MSO151" s="467"/>
      <c r="MSP151" s="467"/>
      <c r="MSQ151" s="467"/>
      <c r="MSR151" s="467"/>
      <c r="MSS151" s="467"/>
      <c r="MST151" s="467"/>
      <c r="MSU151" s="467"/>
      <c r="MSV151" s="467"/>
      <c r="MSW151" s="467"/>
      <c r="MSX151" s="467"/>
      <c r="MSY151" s="467"/>
      <c r="MSZ151" s="467"/>
      <c r="MTA151" s="467"/>
      <c r="MTB151" s="467"/>
      <c r="MTC151" s="467"/>
      <c r="MTD151" s="467"/>
      <c r="MTE151" s="467"/>
      <c r="MTF151" s="467"/>
      <c r="MTG151" s="467"/>
      <c r="MTH151" s="467"/>
      <c r="MTI151" s="467"/>
      <c r="MTJ151" s="467"/>
      <c r="MTK151" s="467"/>
      <c r="MTL151" s="467"/>
      <c r="MTM151" s="467"/>
      <c r="MTN151" s="467"/>
      <c r="MTO151" s="467"/>
      <c r="MTP151" s="467"/>
      <c r="MTQ151" s="467"/>
      <c r="MTR151" s="467"/>
      <c r="MTS151" s="467"/>
      <c r="MTT151" s="467"/>
      <c r="MTU151" s="467"/>
      <c r="MTV151" s="467"/>
      <c r="MTW151" s="467"/>
      <c r="MTX151" s="467"/>
      <c r="MTY151" s="467"/>
      <c r="MTZ151" s="467"/>
      <c r="MUA151" s="467"/>
      <c r="MUB151" s="467"/>
      <c r="MUC151" s="467"/>
      <c r="MUD151" s="467"/>
      <c r="MUE151" s="467"/>
      <c r="MUF151" s="467"/>
      <c r="MUG151" s="467"/>
      <c r="MUH151" s="467"/>
      <c r="MUI151" s="467"/>
      <c r="MUJ151" s="467"/>
      <c r="MUK151" s="467"/>
      <c r="MUL151" s="467"/>
      <c r="MUM151" s="467"/>
      <c r="MUN151" s="467"/>
      <c r="MUO151" s="467"/>
      <c r="MUP151" s="467"/>
      <c r="MUQ151" s="467"/>
      <c r="MUR151" s="467"/>
      <c r="MUS151" s="467"/>
      <c r="MUT151" s="467"/>
      <c r="MUU151" s="467"/>
      <c r="MUV151" s="467"/>
      <c r="MUW151" s="467"/>
      <c r="MUX151" s="467"/>
      <c r="MUY151" s="467"/>
      <c r="MUZ151" s="467"/>
      <c r="MVA151" s="467"/>
      <c r="MVB151" s="467"/>
      <c r="MVC151" s="467"/>
      <c r="MVD151" s="467"/>
      <c r="MVE151" s="467"/>
      <c r="MVF151" s="467"/>
      <c r="MVG151" s="467"/>
      <c r="MVH151" s="467"/>
      <c r="MVI151" s="467"/>
      <c r="MVJ151" s="467"/>
      <c r="MVK151" s="467"/>
      <c r="MVL151" s="467"/>
      <c r="MVM151" s="467"/>
      <c r="MVN151" s="467"/>
      <c r="MVO151" s="467"/>
      <c r="MVP151" s="467"/>
      <c r="MVQ151" s="467"/>
      <c r="MVR151" s="467"/>
      <c r="MVS151" s="467"/>
      <c r="MVT151" s="467"/>
      <c r="MVU151" s="467"/>
      <c r="MVV151" s="467"/>
      <c r="MVW151" s="467"/>
      <c r="MVX151" s="467"/>
      <c r="MVY151" s="467"/>
      <c r="MVZ151" s="467"/>
      <c r="MWA151" s="467"/>
      <c r="MWB151" s="467"/>
      <c r="MWC151" s="467"/>
      <c r="MWD151" s="467"/>
      <c r="MWE151" s="467"/>
      <c r="MWF151" s="467"/>
      <c r="MWG151" s="467"/>
      <c r="MWH151" s="467"/>
      <c r="MWI151" s="467"/>
      <c r="MWJ151" s="467"/>
      <c r="MWK151" s="467"/>
      <c r="MWL151" s="467"/>
      <c r="MWM151" s="467"/>
      <c r="MWN151" s="467"/>
      <c r="MWO151" s="467"/>
      <c r="MWP151" s="467"/>
      <c r="MWQ151" s="467"/>
      <c r="MWR151" s="467"/>
      <c r="MWS151" s="467"/>
      <c r="MWT151" s="467"/>
      <c r="MWU151" s="467"/>
      <c r="MWV151" s="467"/>
      <c r="MWW151" s="467"/>
      <c r="MWX151" s="467"/>
      <c r="MWY151" s="467"/>
      <c r="MWZ151" s="467"/>
      <c r="MXA151" s="467"/>
      <c r="MXB151" s="467"/>
      <c r="MXC151" s="467"/>
      <c r="MXD151" s="467"/>
      <c r="MXE151" s="467"/>
      <c r="MXF151" s="467"/>
      <c r="MXG151" s="467"/>
      <c r="MXH151" s="467"/>
      <c r="MXI151" s="467"/>
      <c r="MXJ151" s="467"/>
      <c r="MXK151" s="467"/>
      <c r="MXL151" s="467"/>
      <c r="MXM151" s="467"/>
      <c r="MXN151" s="467"/>
      <c r="MXO151" s="467"/>
      <c r="MXP151" s="467"/>
      <c r="MXQ151" s="467"/>
      <c r="MXR151" s="467"/>
      <c r="MXS151" s="467"/>
      <c r="MXT151" s="467"/>
      <c r="MXU151" s="467"/>
      <c r="MXV151" s="467"/>
      <c r="MXW151" s="467"/>
      <c r="MXX151" s="467"/>
      <c r="MXY151" s="467"/>
      <c r="MXZ151" s="467"/>
      <c r="MYA151" s="467"/>
      <c r="MYB151" s="467"/>
      <c r="MYC151" s="467"/>
      <c r="MYD151" s="467"/>
      <c r="MYE151" s="467"/>
      <c r="MYF151" s="467"/>
      <c r="MYG151" s="467"/>
      <c r="MYH151" s="467"/>
      <c r="MYI151" s="467"/>
      <c r="MYJ151" s="467"/>
      <c r="MYK151" s="467"/>
      <c r="MYL151" s="467"/>
      <c r="MYM151" s="467"/>
      <c r="MYN151" s="467"/>
      <c r="MYO151" s="467"/>
      <c r="MYP151" s="467"/>
      <c r="MYQ151" s="467"/>
      <c r="MYR151" s="467"/>
      <c r="MYS151" s="467"/>
      <c r="MYT151" s="467"/>
      <c r="MYU151" s="467"/>
      <c r="MYV151" s="467"/>
      <c r="MYW151" s="467"/>
      <c r="MYX151" s="467"/>
      <c r="MYY151" s="467"/>
      <c r="MYZ151" s="467"/>
      <c r="MZA151" s="467"/>
      <c r="MZB151" s="467"/>
      <c r="MZC151" s="467"/>
      <c r="MZD151" s="467"/>
      <c r="MZE151" s="467"/>
      <c r="MZF151" s="467"/>
      <c r="MZG151" s="467"/>
      <c r="MZH151" s="467"/>
      <c r="MZI151" s="467"/>
      <c r="MZJ151" s="467"/>
      <c r="MZK151" s="467"/>
      <c r="MZL151" s="467"/>
      <c r="MZM151" s="467"/>
      <c r="MZN151" s="467"/>
      <c r="MZO151" s="467"/>
      <c r="MZP151" s="467"/>
      <c r="MZQ151" s="467"/>
      <c r="MZR151" s="467"/>
      <c r="MZS151" s="467"/>
      <c r="MZT151" s="467"/>
      <c r="MZU151" s="467"/>
      <c r="MZV151" s="467"/>
      <c r="MZW151" s="467"/>
      <c r="MZX151" s="467"/>
      <c r="MZY151" s="467"/>
      <c r="MZZ151" s="467"/>
      <c r="NAA151" s="467"/>
      <c r="NAB151" s="467"/>
      <c r="NAC151" s="467"/>
      <c r="NAD151" s="467"/>
      <c r="NAE151" s="467"/>
      <c r="NAF151" s="467"/>
      <c r="NAG151" s="467"/>
      <c r="NAH151" s="467"/>
      <c r="NAI151" s="467"/>
      <c r="NAJ151" s="467"/>
      <c r="NAK151" s="467"/>
      <c r="NAL151" s="467"/>
      <c r="NAM151" s="467"/>
      <c r="NAN151" s="467"/>
      <c r="NAO151" s="467"/>
      <c r="NAP151" s="467"/>
      <c r="NAQ151" s="467"/>
      <c r="NAR151" s="467"/>
      <c r="NAS151" s="467"/>
      <c r="NAT151" s="467"/>
      <c r="NAU151" s="467"/>
      <c r="NAV151" s="467"/>
      <c r="NAW151" s="467"/>
      <c r="NAX151" s="467"/>
      <c r="NAY151" s="467"/>
      <c r="NAZ151" s="467"/>
      <c r="NBA151" s="467"/>
      <c r="NBB151" s="467"/>
      <c r="NBC151" s="467"/>
      <c r="NBD151" s="467"/>
      <c r="NBE151" s="467"/>
      <c r="NBF151" s="467"/>
      <c r="NBG151" s="467"/>
      <c r="NBH151" s="467"/>
      <c r="NBI151" s="467"/>
      <c r="NBJ151" s="467"/>
      <c r="NBK151" s="467"/>
      <c r="NBL151" s="467"/>
      <c r="NBM151" s="467"/>
      <c r="NBN151" s="467"/>
      <c r="NBO151" s="467"/>
      <c r="NBP151" s="467"/>
      <c r="NBQ151" s="467"/>
      <c r="NBR151" s="467"/>
      <c r="NBS151" s="467"/>
      <c r="NBT151" s="467"/>
      <c r="NBU151" s="467"/>
      <c r="NBV151" s="467"/>
      <c r="NBW151" s="467"/>
      <c r="NBX151" s="467"/>
      <c r="NBY151" s="467"/>
      <c r="NBZ151" s="467"/>
      <c r="NCA151" s="467"/>
      <c r="NCB151" s="467"/>
      <c r="NCC151" s="467"/>
      <c r="NCD151" s="467"/>
      <c r="NCE151" s="467"/>
      <c r="NCF151" s="467"/>
      <c r="NCG151" s="467"/>
      <c r="NCH151" s="467"/>
      <c r="NCI151" s="467"/>
      <c r="NCJ151" s="467"/>
      <c r="NCK151" s="467"/>
      <c r="NCL151" s="467"/>
      <c r="NCM151" s="467"/>
      <c r="NCN151" s="467"/>
      <c r="NCO151" s="467"/>
      <c r="NCP151" s="467"/>
      <c r="NCQ151" s="467"/>
      <c r="NCR151" s="467"/>
      <c r="NCS151" s="467"/>
      <c r="NCT151" s="467"/>
      <c r="NCU151" s="467"/>
      <c r="NCV151" s="467"/>
      <c r="NCW151" s="467"/>
      <c r="NCX151" s="467"/>
      <c r="NCY151" s="467"/>
      <c r="NCZ151" s="467"/>
      <c r="NDA151" s="467"/>
      <c r="NDB151" s="467"/>
      <c r="NDC151" s="467"/>
      <c r="NDD151" s="467"/>
      <c r="NDE151" s="467"/>
      <c r="NDF151" s="467"/>
      <c r="NDG151" s="467"/>
      <c r="NDH151" s="467"/>
      <c r="NDI151" s="467"/>
      <c r="NDJ151" s="467"/>
      <c r="NDK151" s="467"/>
      <c r="NDL151" s="467"/>
      <c r="NDM151" s="467"/>
      <c r="NDN151" s="467"/>
      <c r="NDO151" s="467"/>
      <c r="NDP151" s="467"/>
      <c r="NDQ151" s="467"/>
      <c r="NDR151" s="467"/>
      <c r="NDS151" s="467"/>
      <c r="NDT151" s="467"/>
      <c r="NDU151" s="467"/>
      <c r="NDV151" s="467"/>
      <c r="NDW151" s="467"/>
      <c r="NDX151" s="467"/>
      <c r="NDY151" s="467"/>
      <c r="NDZ151" s="467"/>
      <c r="NEA151" s="467"/>
      <c r="NEB151" s="467"/>
      <c r="NEC151" s="467"/>
      <c r="NED151" s="467"/>
      <c r="NEE151" s="467"/>
      <c r="NEF151" s="467"/>
      <c r="NEG151" s="467"/>
      <c r="NEH151" s="467"/>
      <c r="NEI151" s="467"/>
      <c r="NEJ151" s="467"/>
      <c r="NEK151" s="467"/>
      <c r="NEL151" s="467"/>
      <c r="NEM151" s="467"/>
      <c r="NEN151" s="467"/>
      <c r="NEO151" s="467"/>
      <c r="NEP151" s="467"/>
      <c r="NEQ151" s="467"/>
      <c r="NER151" s="467"/>
      <c r="NES151" s="467"/>
      <c r="NET151" s="467"/>
      <c r="NEU151" s="467"/>
      <c r="NEV151" s="467"/>
      <c r="NEW151" s="467"/>
      <c r="NEX151" s="467"/>
      <c r="NEY151" s="467"/>
      <c r="NEZ151" s="467"/>
      <c r="NFA151" s="467"/>
      <c r="NFB151" s="467"/>
      <c r="NFC151" s="467"/>
      <c r="NFD151" s="467"/>
      <c r="NFE151" s="467"/>
      <c r="NFF151" s="467"/>
      <c r="NFG151" s="467"/>
      <c r="NFH151" s="467"/>
      <c r="NFI151" s="467"/>
      <c r="NFJ151" s="467"/>
      <c r="NFK151" s="467"/>
      <c r="NFL151" s="467"/>
      <c r="NFM151" s="467"/>
      <c r="NFN151" s="467"/>
      <c r="NFO151" s="467"/>
      <c r="NFP151" s="467"/>
      <c r="NFQ151" s="467"/>
      <c r="NFR151" s="467"/>
      <c r="NFS151" s="467"/>
      <c r="NFT151" s="467"/>
      <c r="NFU151" s="467"/>
      <c r="NFV151" s="467"/>
      <c r="NFW151" s="467"/>
      <c r="NFX151" s="467"/>
      <c r="NFY151" s="467"/>
      <c r="NFZ151" s="467"/>
      <c r="NGA151" s="467"/>
      <c r="NGB151" s="467"/>
      <c r="NGC151" s="467"/>
      <c r="NGD151" s="467"/>
      <c r="NGE151" s="467"/>
      <c r="NGF151" s="467"/>
      <c r="NGG151" s="467"/>
      <c r="NGH151" s="467"/>
      <c r="NGI151" s="467"/>
      <c r="NGJ151" s="467"/>
      <c r="NGK151" s="467"/>
      <c r="NGL151" s="467"/>
      <c r="NGM151" s="467"/>
      <c r="NGN151" s="467"/>
      <c r="NGO151" s="467"/>
      <c r="NGP151" s="467"/>
      <c r="NGQ151" s="467"/>
      <c r="NGR151" s="467"/>
      <c r="NGS151" s="467"/>
      <c r="NGT151" s="467"/>
      <c r="NGU151" s="467"/>
      <c r="NGV151" s="467"/>
      <c r="NGW151" s="467"/>
      <c r="NGX151" s="467"/>
      <c r="NGY151" s="467"/>
      <c r="NGZ151" s="467"/>
      <c r="NHA151" s="467"/>
      <c r="NHB151" s="467"/>
      <c r="NHC151" s="467"/>
      <c r="NHD151" s="467"/>
      <c r="NHE151" s="467"/>
      <c r="NHF151" s="467"/>
      <c r="NHG151" s="467"/>
      <c r="NHH151" s="467"/>
      <c r="NHI151" s="467"/>
      <c r="NHJ151" s="467"/>
      <c r="NHK151" s="467"/>
      <c r="NHL151" s="467"/>
      <c r="NHM151" s="467"/>
      <c r="NHN151" s="467"/>
      <c r="NHO151" s="467"/>
      <c r="NHP151" s="467"/>
      <c r="NHQ151" s="467"/>
      <c r="NHR151" s="467"/>
      <c r="NHS151" s="467"/>
      <c r="NHT151" s="467"/>
      <c r="NHU151" s="467"/>
      <c r="NHV151" s="467"/>
      <c r="NHW151" s="467"/>
      <c r="NHX151" s="467"/>
      <c r="NHY151" s="467"/>
      <c r="NHZ151" s="467"/>
      <c r="NIA151" s="467"/>
      <c r="NIB151" s="467"/>
      <c r="NIC151" s="467"/>
      <c r="NID151" s="467"/>
      <c r="NIE151" s="467"/>
      <c r="NIF151" s="467"/>
      <c r="NIG151" s="467"/>
      <c r="NIH151" s="467"/>
      <c r="NII151" s="467"/>
      <c r="NIJ151" s="467"/>
      <c r="NIK151" s="467"/>
      <c r="NIL151" s="467"/>
      <c r="NIM151" s="467"/>
      <c r="NIN151" s="467"/>
      <c r="NIO151" s="467"/>
      <c r="NIP151" s="467"/>
      <c r="NIQ151" s="467"/>
      <c r="NIR151" s="467"/>
      <c r="NIS151" s="467"/>
      <c r="NIT151" s="467"/>
      <c r="NIU151" s="467"/>
      <c r="NIV151" s="467"/>
      <c r="NIW151" s="467"/>
      <c r="NIX151" s="467"/>
      <c r="NIY151" s="467"/>
      <c r="NIZ151" s="467"/>
      <c r="NJA151" s="467"/>
      <c r="NJB151" s="467"/>
      <c r="NJC151" s="467"/>
      <c r="NJD151" s="467"/>
      <c r="NJE151" s="467"/>
      <c r="NJF151" s="467"/>
      <c r="NJG151" s="467"/>
      <c r="NJH151" s="467"/>
      <c r="NJI151" s="467"/>
      <c r="NJJ151" s="467"/>
      <c r="NJK151" s="467"/>
      <c r="NJL151" s="467"/>
      <c r="NJM151" s="467"/>
      <c r="NJN151" s="467"/>
      <c r="NJO151" s="467"/>
      <c r="NJP151" s="467"/>
      <c r="NJQ151" s="467"/>
      <c r="NJR151" s="467"/>
      <c r="NJS151" s="467"/>
      <c r="NJT151" s="467"/>
      <c r="NJU151" s="467"/>
      <c r="NJV151" s="467"/>
      <c r="NJW151" s="467"/>
      <c r="NJX151" s="467"/>
      <c r="NJY151" s="467"/>
      <c r="NJZ151" s="467"/>
      <c r="NKA151" s="467"/>
      <c r="NKB151" s="467"/>
      <c r="NKC151" s="467"/>
      <c r="NKD151" s="467"/>
      <c r="NKE151" s="467"/>
      <c r="NKF151" s="467"/>
      <c r="NKG151" s="467"/>
      <c r="NKH151" s="467"/>
      <c r="NKI151" s="467"/>
      <c r="NKJ151" s="467"/>
      <c r="NKK151" s="467"/>
      <c r="NKL151" s="467"/>
      <c r="NKM151" s="467"/>
      <c r="NKN151" s="467"/>
      <c r="NKO151" s="467"/>
      <c r="NKP151" s="467"/>
      <c r="NKQ151" s="467"/>
      <c r="NKR151" s="467"/>
      <c r="NKS151" s="467"/>
      <c r="NKT151" s="467"/>
      <c r="NKU151" s="467"/>
      <c r="NKV151" s="467"/>
      <c r="NKW151" s="467"/>
      <c r="NKX151" s="467"/>
      <c r="NKY151" s="467"/>
      <c r="NKZ151" s="467"/>
      <c r="NLA151" s="467"/>
      <c r="NLB151" s="467"/>
      <c r="NLC151" s="467"/>
      <c r="NLD151" s="467"/>
      <c r="NLE151" s="467"/>
      <c r="NLF151" s="467"/>
      <c r="NLG151" s="467"/>
      <c r="NLH151" s="467"/>
      <c r="NLI151" s="467"/>
      <c r="NLJ151" s="467"/>
      <c r="NLK151" s="467"/>
      <c r="NLL151" s="467"/>
      <c r="NLM151" s="467"/>
      <c r="NLN151" s="467"/>
      <c r="NLO151" s="467"/>
      <c r="NLP151" s="467"/>
      <c r="NLQ151" s="467"/>
      <c r="NLR151" s="467"/>
      <c r="NLS151" s="467"/>
      <c r="NLT151" s="467"/>
      <c r="NLU151" s="467"/>
      <c r="NLV151" s="467"/>
      <c r="NLW151" s="467"/>
      <c r="NLX151" s="467"/>
      <c r="NLY151" s="467"/>
      <c r="NLZ151" s="467"/>
      <c r="NMA151" s="467"/>
      <c r="NMB151" s="467"/>
      <c r="NMC151" s="467"/>
      <c r="NMD151" s="467"/>
      <c r="NME151" s="467"/>
      <c r="NMF151" s="467"/>
      <c r="NMG151" s="467"/>
      <c r="NMH151" s="467"/>
      <c r="NMI151" s="467"/>
      <c r="NMJ151" s="467"/>
      <c r="NMK151" s="467"/>
      <c r="NML151" s="467"/>
      <c r="NMM151" s="467"/>
      <c r="NMN151" s="467"/>
      <c r="NMO151" s="467"/>
      <c r="NMP151" s="467"/>
      <c r="NMQ151" s="467"/>
      <c r="NMR151" s="467"/>
      <c r="NMS151" s="467"/>
      <c r="NMT151" s="467"/>
      <c r="NMU151" s="467"/>
      <c r="NMV151" s="467"/>
      <c r="NMW151" s="467"/>
      <c r="NMX151" s="467"/>
      <c r="NMY151" s="467"/>
      <c r="NMZ151" s="467"/>
      <c r="NNA151" s="467"/>
      <c r="NNB151" s="467"/>
      <c r="NNC151" s="467"/>
      <c r="NND151" s="467"/>
      <c r="NNE151" s="467"/>
      <c r="NNF151" s="467"/>
      <c r="NNG151" s="467"/>
      <c r="NNH151" s="467"/>
      <c r="NNI151" s="467"/>
      <c r="NNJ151" s="467"/>
      <c r="NNK151" s="467"/>
      <c r="NNL151" s="467"/>
      <c r="NNM151" s="467"/>
      <c r="NNN151" s="467"/>
      <c r="NNO151" s="467"/>
      <c r="NNP151" s="467"/>
      <c r="NNQ151" s="467"/>
      <c r="NNR151" s="467"/>
      <c r="NNS151" s="467"/>
      <c r="NNT151" s="467"/>
      <c r="NNU151" s="467"/>
      <c r="NNV151" s="467"/>
      <c r="NNW151" s="467"/>
      <c r="NNX151" s="467"/>
      <c r="NNY151" s="467"/>
      <c r="NNZ151" s="467"/>
      <c r="NOA151" s="467"/>
      <c r="NOB151" s="467"/>
      <c r="NOC151" s="467"/>
      <c r="NOD151" s="467"/>
      <c r="NOE151" s="467"/>
      <c r="NOF151" s="467"/>
      <c r="NOG151" s="467"/>
      <c r="NOH151" s="467"/>
      <c r="NOI151" s="467"/>
      <c r="NOJ151" s="467"/>
      <c r="NOK151" s="467"/>
      <c r="NOL151" s="467"/>
      <c r="NOM151" s="467"/>
      <c r="NON151" s="467"/>
      <c r="NOO151" s="467"/>
      <c r="NOP151" s="467"/>
      <c r="NOQ151" s="467"/>
      <c r="NOR151" s="467"/>
      <c r="NOS151" s="467"/>
      <c r="NOT151" s="467"/>
      <c r="NOU151" s="467"/>
      <c r="NOV151" s="467"/>
      <c r="NOW151" s="467"/>
      <c r="NOX151" s="467"/>
      <c r="NOY151" s="467"/>
      <c r="NOZ151" s="467"/>
      <c r="NPA151" s="467"/>
      <c r="NPB151" s="467"/>
      <c r="NPC151" s="467"/>
      <c r="NPD151" s="467"/>
      <c r="NPE151" s="467"/>
      <c r="NPF151" s="467"/>
      <c r="NPG151" s="467"/>
      <c r="NPH151" s="467"/>
      <c r="NPI151" s="467"/>
      <c r="NPJ151" s="467"/>
      <c r="NPK151" s="467"/>
      <c r="NPL151" s="467"/>
      <c r="NPM151" s="467"/>
      <c r="NPN151" s="467"/>
      <c r="NPO151" s="467"/>
      <c r="NPP151" s="467"/>
      <c r="NPQ151" s="467"/>
      <c r="NPR151" s="467"/>
      <c r="NPS151" s="467"/>
      <c r="NPT151" s="467"/>
      <c r="NPU151" s="467"/>
      <c r="NPV151" s="467"/>
      <c r="NPW151" s="467"/>
      <c r="NPX151" s="467"/>
      <c r="NPY151" s="467"/>
      <c r="NPZ151" s="467"/>
      <c r="NQA151" s="467"/>
      <c r="NQB151" s="467"/>
      <c r="NQC151" s="467"/>
      <c r="NQD151" s="467"/>
      <c r="NQE151" s="467"/>
      <c r="NQF151" s="467"/>
      <c r="NQG151" s="467"/>
      <c r="NQH151" s="467"/>
      <c r="NQI151" s="467"/>
      <c r="NQJ151" s="467"/>
      <c r="NQK151" s="467"/>
      <c r="NQL151" s="467"/>
      <c r="NQM151" s="467"/>
      <c r="NQN151" s="467"/>
      <c r="NQO151" s="467"/>
      <c r="NQP151" s="467"/>
      <c r="NQQ151" s="467"/>
      <c r="NQR151" s="467"/>
      <c r="NQS151" s="467"/>
      <c r="NQT151" s="467"/>
      <c r="NQU151" s="467"/>
      <c r="NQV151" s="467"/>
      <c r="NQW151" s="467"/>
      <c r="NQX151" s="467"/>
      <c r="NQY151" s="467"/>
      <c r="NQZ151" s="467"/>
      <c r="NRA151" s="467"/>
      <c r="NRB151" s="467"/>
      <c r="NRC151" s="467"/>
      <c r="NRD151" s="467"/>
      <c r="NRE151" s="467"/>
      <c r="NRF151" s="467"/>
      <c r="NRG151" s="467"/>
      <c r="NRH151" s="467"/>
      <c r="NRI151" s="467"/>
      <c r="NRJ151" s="467"/>
      <c r="NRK151" s="467"/>
      <c r="NRL151" s="467"/>
      <c r="NRM151" s="467"/>
      <c r="NRN151" s="467"/>
      <c r="NRO151" s="467"/>
      <c r="NRP151" s="467"/>
      <c r="NRQ151" s="467"/>
      <c r="NRR151" s="467"/>
      <c r="NRS151" s="467"/>
      <c r="NRT151" s="467"/>
      <c r="NRU151" s="467"/>
      <c r="NRV151" s="467"/>
      <c r="NRW151" s="467"/>
      <c r="NRX151" s="467"/>
      <c r="NRY151" s="467"/>
      <c r="NRZ151" s="467"/>
      <c r="NSA151" s="467"/>
      <c r="NSB151" s="467"/>
      <c r="NSC151" s="467"/>
      <c r="NSD151" s="467"/>
      <c r="NSE151" s="467"/>
      <c r="NSF151" s="467"/>
      <c r="NSG151" s="467"/>
      <c r="NSH151" s="467"/>
      <c r="NSI151" s="467"/>
      <c r="NSJ151" s="467"/>
      <c r="NSK151" s="467"/>
      <c r="NSL151" s="467"/>
      <c r="NSM151" s="467"/>
      <c r="NSN151" s="467"/>
      <c r="NSO151" s="467"/>
      <c r="NSP151" s="467"/>
      <c r="NSQ151" s="467"/>
      <c r="NSR151" s="467"/>
      <c r="NSS151" s="467"/>
      <c r="NST151" s="467"/>
      <c r="NSU151" s="467"/>
      <c r="NSV151" s="467"/>
      <c r="NSW151" s="467"/>
      <c r="NSX151" s="467"/>
      <c r="NSY151" s="467"/>
      <c r="NSZ151" s="467"/>
      <c r="NTA151" s="467"/>
      <c r="NTB151" s="467"/>
      <c r="NTC151" s="467"/>
      <c r="NTD151" s="467"/>
      <c r="NTE151" s="467"/>
      <c r="NTF151" s="467"/>
      <c r="NTG151" s="467"/>
      <c r="NTH151" s="467"/>
      <c r="NTI151" s="467"/>
      <c r="NTJ151" s="467"/>
      <c r="NTK151" s="467"/>
      <c r="NTL151" s="467"/>
      <c r="NTM151" s="467"/>
      <c r="NTN151" s="467"/>
      <c r="NTO151" s="467"/>
      <c r="NTP151" s="467"/>
      <c r="NTQ151" s="467"/>
      <c r="NTR151" s="467"/>
      <c r="NTS151" s="467"/>
      <c r="NTT151" s="467"/>
      <c r="NTU151" s="467"/>
      <c r="NTV151" s="467"/>
      <c r="NTW151" s="467"/>
      <c r="NTX151" s="467"/>
      <c r="NTY151" s="467"/>
      <c r="NTZ151" s="467"/>
      <c r="NUA151" s="467"/>
      <c r="NUB151" s="467"/>
      <c r="NUC151" s="467"/>
      <c r="NUD151" s="467"/>
      <c r="NUE151" s="467"/>
      <c r="NUF151" s="467"/>
      <c r="NUG151" s="467"/>
      <c r="NUH151" s="467"/>
      <c r="NUI151" s="467"/>
      <c r="NUJ151" s="467"/>
      <c r="NUK151" s="467"/>
      <c r="NUL151" s="467"/>
      <c r="NUM151" s="467"/>
      <c r="NUN151" s="467"/>
      <c r="NUO151" s="467"/>
      <c r="NUP151" s="467"/>
      <c r="NUQ151" s="467"/>
      <c r="NUR151" s="467"/>
      <c r="NUS151" s="467"/>
      <c r="NUT151" s="467"/>
      <c r="NUU151" s="467"/>
      <c r="NUV151" s="467"/>
      <c r="NUW151" s="467"/>
      <c r="NUX151" s="467"/>
      <c r="NUY151" s="467"/>
      <c r="NUZ151" s="467"/>
      <c r="NVA151" s="467"/>
      <c r="NVB151" s="467"/>
      <c r="NVC151" s="467"/>
      <c r="NVD151" s="467"/>
      <c r="NVE151" s="467"/>
      <c r="NVF151" s="467"/>
      <c r="NVG151" s="467"/>
      <c r="NVH151" s="467"/>
      <c r="NVI151" s="467"/>
      <c r="NVJ151" s="467"/>
      <c r="NVK151" s="467"/>
      <c r="NVL151" s="467"/>
      <c r="NVM151" s="467"/>
      <c r="NVN151" s="467"/>
      <c r="NVO151" s="467"/>
      <c r="NVP151" s="467"/>
      <c r="NVQ151" s="467"/>
      <c r="NVR151" s="467"/>
      <c r="NVS151" s="467"/>
      <c r="NVT151" s="467"/>
      <c r="NVU151" s="467"/>
      <c r="NVV151" s="467"/>
      <c r="NVW151" s="467"/>
      <c r="NVX151" s="467"/>
      <c r="NVY151" s="467"/>
      <c r="NVZ151" s="467"/>
      <c r="NWA151" s="467"/>
      <c r="NWB151" s="467"/>
      <c r="NWC151" s="467"/>
      <c r="NWD151" s="467"/>
      <c r="NWE151" s="467"/>
      <c r="NWF151" s="467"/>
      <c r="NWG151" s="467"/>
      <c r="NWH151" s="467"/>
      <c r="NWI151" s="467"/>
      <c r="NWJ151" s="467"/>
      <c r="NWK151" s="467"/>
      <c r="NWL151" s="467"/>
      <c r="NWM151" s="467"/>
      <c r="NWN151" s="467"/>
      <c r="NWO151" s="467"/>
      <c r="NWP151" s="467"/>
      <c r="NWQ151" s="467"/>
      <c r="NWR151" s="467"/>
      <c r="NWS151" s="467"/>
      <c r="NWT151" s="467"/>
      <c r="NWU151" s="467"/>
      <c r="NWV151" s="467"/>
      <c r="NWW151" s="467"/>
      <c r="NWX151" s="467"/>
      <c r="NWY151" s="467"/>
      <c r="NWZ151" s="467"/>
      <c r="NXA151" s="467"/>
      <c r="NXB151" s="467"/>
      <c r="NXC151" s="467"/>
      <c r="NXD151" s="467"/>
      <c r="NXE151" s="467"/>
      <c r="NXF151" s="467"/>
      <c r="NXG151" s="467"/>
      <c r="NXH151" s="467"/>
      <c r="NXI151" s="467"/>
      <c r="NXJ151" s="467"/>
      <c r="NXK151" s="467"/>
      <c r="NXL151" s="467"/>
      <c r="NXM151" s="467"/>
      <c r="NXN151" s="467"/>
      <c r="NXO151" s="467"/>
      <c r="NXP151" s="467"/>
      <c r="NXQ151" s="467"/>
      <c r="NXR151" s="467"/>
      <c r="NXS151" s="467"/>
      <c r="NXT151" s="467"/>
      <c r="NXU151" s="467"/>
      <c r="NXV151" s="467"/>
      <c r="NXW151" s="467"/>
      <c r="NXX151" s="467"/>
      <c r="NXY151" s="467"/>
      <c r="NXZ151" s="467"/>
      <c r="NYA151" s="467"/>
      <c r="NYB151" s="467"/>
      <c r="NYC151" s="467"/>
      <c r="NYD151" s="467"/>
      <c r="NYE151" s="467"/>
      <c r="NYF151" s="467"/>
      <c r="NYG151" s="467"/>
      <c r="NYH151" s="467"/>
      <c r="NYI151" s="467"/>
      <c r="NYJ151" s="467"/>
      <c r="NYK151" s="467"/>
      <c r="NYL151" s="467"/>
      <c r="NYM151" s="467"/>
      <c r="NYN151" s="467"/>
      <c r="NYO151" s="467"/>
      <c r="NYP151" s="467"/>
      <c r="NYQ151" s="467"/>
      <c r="NYR151" s="467"/>
      <c r="NYS151" s="467"/>
      <c r="NYT151" s="467"/>
      <c r="NYU151" s="467"/>
      <c r="NYV151" s="467"/>
      <c r="NYW151" s="467"/>
      <c r="NYX151" s="467"/>
      <c r="NYY151" s="467"/>
      <c r="NYZ151" s="467"/>
      <c r="NZA151" s="467"/>
      <c r="NZB151" s="467"/>
      <c r="NZC151" s="467"/>
      <c r="NZD151" s="467"/>
      <c r="NZE151" s="467"/>
      <c r="NZF151" s="467"/>
      <c r="NZG151" s="467"/>
      <c r="NZH151" s="467"/>
      <c r="NZI151" s="467"/>
      <c r="NZJ151" s="467"/>
      <c r="NZK151" s="467"/>
      <c r="NZL151" s="467"/>
      <c r="NZM151" s="467"/>
      <c r="NZN151" s="467"/>
      <c r="NZO151" s="467"/>
      <c r="NZP151" s="467"/>
      <c r="NZQ151" s="467"/>
      <c r="NZR151" s="467"/>
      <c r="NZS151" s="467"/>
      <c r="NZT151" s="467"/>
      <c r="NZU151" s="467"/>
      <c r="NZV151" s="467"/>
      <c r="NZW151" s="467"/>
      <c r="NZX151" s="467"/>
      <c r="NZY151" s="467"/>
      <c r="NZZ151" s="467"/>
      <c r="OAA151" s="467"/>
      <c r="OAB151" s="467"/>
      <c r="OAC151" s="467"/>
      <c r="OAD151" s="467"/>
      <c r="OAE151" s="467"/>
      <c r="OAF151" s="467"/>
      <c r="OAG151" s="467"/>
      <c r="OAH151" s="467"/>
      <c r="OAI151" s="467"/>
      <c r="OAJ151" s="467"/>
      <c r="OAK151" s="467"/>
      <c r="OAL151" s="467"/>
      <c r="OAM151" s="467"/>
      <c r="OAN151" s="467"/>
      <c r="OAO151" s="467"/>
      <c r="OAP151" s="467"/>
      <c r="OAQ151" s="467"/>
      <c r="OAR151" s="467"/>
      <c r="OAS151" s="467"/>
      <c r="OAT151" s="467"/>
      <c r="OAU151" s="467"/>
      <c r="OAV151" s="467"/>
      <c r="OAW151" s="467"/>
      <c r="OAX151" s="467"/>
      <c r="OAY151" s="467"/>
      <c r="OAZ151" s="467"/>
      <c r="OBA151" s="467"/>
      <c r="OBB151" s="467"/>
      <c r="OBC151" s="467"/>
      <c r="OBD151" s="467"/>
      <c r="OBE151" s="467"/>
      <c r="OBF151" s="467"/>
      <c r="OBG151" s="467"/>
      <c r="OBH151" s="467"/>
      <c r="OBI151" s="467"/>
      <c r="OBJ151" s="467"/>
      <c r="OBK151" s="467"/>
      <c r="OBL151" s="467"/>
      <c r="OBM151" s="467"/>
      <c r="OBN151" s="467"/>
      <c r="OBO151" s="467"/>
      <c r="OBP151" s="467"/>
      <c r="OBQ151" s="467"/>
      <c r="OBR151" s="467"/>
      <c r="OBS151" s="467"/>
      <c r="OBT151" s="467"/>
      <c r="OBU151" s="467"/>
      <c r="OBV151" s="467"/>
      <c r="OBW151" s="467"/>
      <c r="OBX151" s="467"/>
      <c r="OBY151" s="467"/>
      <c r="OBZ151" s="467"/>
      <c r="OCA151" s="467"/>
      <c r="OCB151" s="467"/>
      <c r="OCC151" s="467"/>
      <c r="OCD151" s="467"/>
      <c r="OCE151" s="467"/>
      <c r="OCF151" s="467"/>
      <c r="OCG151" s="467"/>
      <c r="OCH151" s="467"/>
      <c r="OCI151" s="467"/>
      <c r="OCJ151" s="467"/>
      <c r="OCK151" s="467"/>
      <c r="OCL151" s="467"/>
      <c r="OCM151" s="467"/>
      <c r="OCN151" s="467"/>
      <c r="OCO151" s="467"/>
      <c r="OCP151" s="467"/>
      <c r="OCQ151" s="467"/>
      <c r="OCR151" s="467"/>
      <c r="OCS151" s="467"/>
      <c r="OCT151" s="467"/>
      <c r="OCU151" s="467"/>
      <c r="OCV151" s="467"/>
      <c r="OCW151" s="467"/>
      <c r="OCX151" s="467"/>
      <c r="OCY151" s="467"/>
      <c r="OCZ151" s="467"/>
      <c r="ODA151" s="467"/>
      <c r="ODB151" s="467"/>
      <c r="ODC151" s="467"/>
      <c r="ODD151" s="467"/>
      <c r="ODE151" s="467"/>
      <c r="ODF151" s="467"/>
      <c r="ODG151" s="467"/>
      <c r="ODH151" s="467"/>
      <c r="ODI151" s="467"/>
      <c r="ODJ151" s="467"/>
      <c r="ODK151" s="467"/>
      <c r="ODL151" s="467"/>
      <c r="ODM151" s="467"/>
      <c r="ODN151" s="467"/>
      <c r="ODO151" s="467"/>
      <c r="ODP151" s="467"/>
      <c r="ODQ151" s="467"/>
      <c r="ODR151" s="467"/>
      <c r="ODS151" s="467"/>
      <c r="ODT151" s="467"/>
      <c r="ODU151" s="467"/>
      <c r="ODV151" s="467"/>
      <c r="ODW151" s="467"/>
      <c r="ODX151" s="467"/>
      <c r="ODY151" s="467"/>
      <c r="ODZ151" s="467"/>
      <c r="OEA151" s="467"/>
      <c r="OEB151" s="467"/>
      <c r="OEC151" s="467"/>
      <c r="OED151" s="467"/>
      <c r="OEE151" s="467"/>
      <c r="OEF151" s="467"/>
      <c r="OEG151" s="467"/>
      <c r="OEH151" s="467"/>
      <c r="OEI151" s="467"/>
      <c r="OEJ151" s="467"/>
      <c r="OEK151" s="467"/>
      <c r="OEL151" s="467"/>
      <c r="OEM151" s="467"/>
      <c r="OEN151" s="467"/>
      <c r="OEO151" s="467"/>
      <c r="OEP151" s="467"/>
      <c r="OEQ151" s="467"/>
      <c r="OER151" s="467"/>
      <c r="OES151" s="467"/>
      <c r="OET151" s="467"/>
      <c r="OEU151" s="467"/>
      <c r="OEV151" s="467"/>
      <c r="OEW151" s="467"/>
      <c r="OEX151" s="467"/>
      <c r="OEY151" s="467"/>
      <c r="OEZ151" s="467"/>
      <c r="OFA151" s="467"/>
      <c r="OFB151" s="467"/>
      <c r="OFC151" s="467"/>
      <c r="OFD151" s="467"/>
      <c r="OFE151" s="467"/>
      <c r="OFF151" s="467"/>
      <c r="OFG151" s="467"/>
      <c r="OFH151" s="467"/>
      <c r="OFI151" s="467"/>
      <c r="OFJ151" s="467"/>
      <c r="OFK151" s="467"/>
      <c r="OFL151" s="467"/>
      <c r="OFM151" s="467"/>
      <c r="OFN151" s="467"/>
      <c r="OFO151" s="467"/>
      <c r="OFP151" s="467"/>
      <c r="OFQ151" s="467"/>
      <c r="OFR151" s="467"/>
      <c r="OFS151" s="467"/>
      <c r="OFT151" s="467"/>
      <c r="OFU151" s="467"/>
      <c r="OFV151" s="467"/>
      <c r="OFW151" s="467"/>
      <c r="OFX151" s="467"/>
      <c r="OFY151" s="467"/>
      <c r="OFZ151" s="467"/>
      <c r="OGA151" s="467"/>
      <c r="OGB151" s="467"/>
      <c r="OGC151" s="467"/>
      <c r="OGD151" s="467"/>
      <c r="OGE151" s="467"/>
      <c r="OGF151" s="467"/>
      <c r="OGG151" s="467"/>
      <c r="OGH151" s="467"/>
      <c r="OGI151" s="467"/>
      <c r="OGJ151" s="467"/>
      <c r="OGK151" s="467"/>
      <c r="OGL151" s="467"/>
      <c r="OGM151" s="467"/>
      <c r="OGN151" s="467"/>
      <c r="OGO151" s="467"/>
      <c r="OGP151" s="467"/>
      <c r="OGQ151" s="467"/>
      <c r="OGR151" s="467"/>
      <c r="OGS151" s="467"/>
      <c r="OGT151" s="467"/>
      <c r="OGU151" s="467"/>
      <c r="OGV151" s="467"/>
      <c r="OGW151" s="467"/>
      <c r="OGX151" s="467"/>
      <c r="OGY151" s="467"/>
      <c r="OGZ151" s="467"/>
      <c r="OHA151" s="467"/>
      <c r="OHB151" s="467"/>
      <c r="OHC151" s="467"/>
      <c r="OHD151" s="467"/>
      <c r="OHE151" s="467"/>
      <c r="OHF151" s="467"/>
      <c r="OHG151" s="467"/>
      <c r="OHH151" s="467"/>
      <c r="OHI151" s="467"/>
      <c r="OHJ151" s="467"/>
      <c r="OHK151" s="467"/>
      <c r="OHL151" s="467"/>
      <c r="OHM151" s="467"/>
      <c r="OHN151" s="467"/>
      <c r="OHO151" s="467"/>
      <c r="OHP151" s="467"/>
      <c r="OHQ151" s="467"/>
      <c r="OHR151" s="467"/>
      <c r="OHS151" s="467"/>
      <c r="OHT151" s="467"/>
      <c r="OHU151" s="467"/>
      <c r="OHV151" s="467"/>
      <c r="OHW151" s="467"/>
      <c r="OHX151" s="467"/>
      <c r="OHY151" s="467"/>
      <c r="OHZ151" s="467"/>
      <c r="OIA151" s="467"/>
      <c r="OIB151" s="467"/>
      <c r="OIC151" s="467"/>
      <c r="OID151" s="467"/>
      <c r="OIE151" s="467"/>
      <c r="OIF151" s="467"/>
      <c r="OIG151" s="467"/>
      <c r="OIH151" s="467"/>
      <c r="OII151" s="467"/>
      <c r="OIJ151" s="467"/>
      <c r="OIK151" s="467"/>
      <c r="OIL151" s="467"/>
      <c r="OIM151" s="467"/>
      <c r="OIN151" s="467"/>
      <c r="OIO151" s="467"/>
      <c r="OIP151" s="467"/>
      <c r="OIQ151" s="467"/>
      <c r="OIR151" s="467"/>
      <c r="OIS151" s="467"/>
      <c r="OIT151" s="467"/>
      <c r="OIU151" s="467"/>
      <c r="OIV151" s="467"/>
      <c r="OIW151" s="467"/>
      <c r="OIX151" s="467"/>
      <c r="OIY151" s="467"/>
      <c r="OIZ151" s="467"/>
      <c r="OJA151" s="467"/>
      <c r="OJB151" s="467"/>
      <c r="OJC151" s="467"/>
      <c r="OJD151" s="467"/>
      <c r="OJE151" s="467"/>
      <c r="OJF151" s="467"/>
      <c r="OJG151" s="467"/>
      <c r="OJH151" s="467"/>
      <c r="OJI151" s="467"/>
      <c r="OJJ151" s="467"/>
      <c r="OJK151" s="467"/>
      <c r="OJL151" s="467"/>
      <c r="OJM151" s="467"/>
      <c r="OJN151" s="467"/>
      <c r="OJO151" s="467"/>
      <c r="OJP151" s="467"/>
      <c r="OJQ151" s="467"/>
      <c r="OJR151" s="467"/>
      <c r="OJS151" s="467"/>
      <c r="OJT151" s="467"/>
      <c r="OJU151" s="467"/>
      <c r="OJV151" s="467"/>
      <c r="OJW151" s="467"/>
      <c r="OJX151" s="467"/>
      <c r="OJY151" s="467"/>
      <c r="OJZ151" s="467"/>
      <c r="OKA151" s="467"/>
      <c r="OKB151" s="467"/>
      <c r="OKC151" s="467"/>
      <c r="OKD151" s="467"/>
      <c r="OKE151" s="467"/>
      <c r="OKF151" s="467"/>
      <c r="OKG151" s="467"/>
      <c r="OKH151" s="467"/>
      <c r="OKI151" s="467"/>
      <c r="OKJ151" s="467"/>
      <c r="OKK151" s="467"/>
      <c r="OKL151" s="467"/>
      <c r="OKM151" s="467"/>
      <c r="OKN151" s="467"/>
      <c r="OKO151" s="467"/>
      <c r="OKP151" s="467"/>
      <c r="OKQ151" s="467"/>
      <c r="OKR151" s="467"/>
      <c r="OKS151" s="467"/>
      <c r="OKT151" s="467"/>
      <c r="OKU151" s="467"/>
      <c r="OKV151" s="467"/>
      <c r="OKW151" s="467"/>
      <c r="OKX151" s="467"/>
      <c r="OKY151" s="467"/>
      <c r="OKZ151" s="467"/>
      <c r="OLA151" s="467"/>
      <c r="OLB151" s="467"/>
      <c r="OLC151" s="467"/>
      <c r="OLD151" s="467"/>
      <c r="OLE151" s="467"/>
      <c r="OLF151" s="467"/>
      <c r="OLG151" s="467"/>
      <c r="OLH151" s="467"/>
      <c r="OLI151" s="467"/>
      <c r="OLJ151" s="467"/>
      <c r="OLK151" s="467"/>
      <c r="OLL151" s="467"/>
      <c r="OLM151" s="467"/>
      <c r="OLN151" s="467"/>
      <c r="OLO151" s="467"/>
      <c r="OLP151" s="467"/>
      <c r="OLQ151" s="467"/>
      <c r="OLR151" s="467"/>
      <c r="OLS151" s="467"/>
      <c r="OLT151" s="467"/>
      <c r="OLU151" s="467"/>
      <c r="OLV151" s="467"/>
      <c r="OLW151" s="467"/>
      <c r="OLX151" s="467"/>
      <c r="OLY151" s="467"/>
      <c r="OLZ151" s="467"/>
      <c r="OMA151" s="467"/>
      <c r="OMB151" s="467"/>
      <c r="OMC151" s="467"/>
      <c r="OMD151" s="467"/>
      <c r="OME151" s="467"/>
      <c r="OMF151" s="467"/>
      <c r="OMG151" s="467"/>
      <c r="OMH151" s="467"/>
      <c r="OMI151" s="467"/>
      <c r="OMJ151" s="467"/>
      <c r="OMK151" s="467"/>
      <c r="OML151" s="467"/>
      <c r="OMM151" s="467"/>
      <c r="OMN151" s="467"/>
      <c r="OMO151" s="467"/>
      <c r="OMP151" s="467"/>
      <c r="OMQ151" s="467"/>
      <c r="OMR151" s="467"/>
      <c r="OMS151" s="467"/>
      <c r="OMT151" s="467"/>
      <c r="OMU151" s="467"/>
      <c r="OMV151" s="467"/>
      <c r="OMW151" s="467"/>
      <c r="OMX151" s="467"/>
      <c r="OMY151" s="467"/>
      <c r="OMZ151" s="467"/>
      <c r="ONA151" s="467"/>
      <c r="ONB151" s="467"/>
      <c r="ONC151" s="467"/>
      <c r="OND151" s="467"/>
      <c r="ONE151" s="467"/>
      <c r="ONF151" s="467"/>
      <c r="ONG151" s="467"/>
      <c r="ONH151" s="467"/>
      <c r="ONI151" s="467"/>
      <c r="ONJ151" s="467"/>
      <c r="ONK151" s="467"/>
      <c r="ONL151" s="467"/>
      <c r="ONM151" s="467"/>
      <c r="ONN151" s="467"/>
      <c r="ONO151" s="467"/>
      <c r="ONP151" s="467"/>
      <c r="ONQ151" s="467"/>
      <c r="ONR151" s="467"/>
      <c r="ONS151" s="467"/>
      <c r="ONT151" s="467"/>
      <c r="ONU151" s="467"/>
      <c r="ONV151" s="467"/>
      <c r="ONW151" s="467"/>
      <c r="ONX151" s="467"/>
      <c r="ONY151" s="467"/>
      <c r="ONZ151" s="467"/>
      <c r="OOA151" s="467"/>
      <c r="OOB151" s="467"/>
      <c r="OOC151" s="467"/>
      <c r="OOD151" s="467"/>
      <c r="OOE151" s="467"/>
      <c r="OOF151" s="467"/>
      <c r="OOG151" s="467"/>
      <c r="OOH151" s="467"/>
      <c r="OOI151" s="467"/>
      <c r="OOJ151" s="467"/>
      <c r="OOK151" s="467"/>
      <c r="OOL151" s="467"/>
      <c r="OOM151" s="467"/>
      <c r="OON151" s="467"/>
      <c r="OOO151" s="467"/>
      <c r="OOP151" s="467"/>
      <c r="OOQ151" s="467"/>
      <c r="OOR151" s="467"/>
      <c r="OOS151" s="467"/>
      <c r="OOT151" s="467"/>
      <c r="OOU151" s="467"/>
      <c r="OOV151" s="467"/>
      <c r="OOW151" s="467"/>
      <c r="OOX151" s="467"/>
      <c r="OOY151" s="467"/>
      <c r="OOZ151" s="467"/>
      <c r="OPA151" s="467"/>
      <c r="OPB151" s="467"/>
      <c r="OPC151" s="467"/>
      <c r="OPD151" s="467"/>
      <c r="OPE151" s="467"/>
      <c r="OPF151" s="467"/>
      <c r="OPG151" s="467"/>
      <c r="OPH151" s="467"/>
      <c r="OPI151" s="467"/>
      <c r="OPJ151" s="467"/>
      <c r="OPK151" s="467"/>
      <c r="OPL151" s="467"/>
      <c r="OPM151" s="467"/>
      <c r="OPN151" s="467"/>
      <c r="OPO151" s="467"/>
      <c r="OPP151" s="467"/>
      <c r="OPQ151" s="467"/>
      <c r="OPR151" s="467"/>
      <c r="OPS151" s="467"/>
      <c r="OPT151" s="467"/>
      <c r="OPU151" s="467"/>
      <c r="OPV151" s="467"/>
      <c r="OPW151" s="467"/>
      <c r="OPX151" s="467"/>
      <c r="OPY151" s="467"/>
      <c r="OPZ151" s="467"/>
      <c r="OQA151" s="467"/>
      <c r="OQB151" s="467"/>
      <c r="OQC151" s="467"/>
      <c r="OQD151" s="467"/>
      <c r="OQE151" s="467"/>
      <c r="OQF151" s="467"/>
      <c r="OQG151" s="467"/>
      <c r="OQH151" s="467"/>
      <c r="OQI151" s="467"/>
      <c r="OQJ151" s="467"/>
      <c r="OQK151" s="467"/>
      <c r="OQL151" s="467"/>
      <c r="OQM151" s="467"/>
      <c r="OQN151" s="467"/>
      <c r="OQO151" s="467"/>
      <c r="OQP151" s="467"/>
      <c r="OQQ151" s="467"/>
      <c r="OQR151" s="467"/>
      <c r="OQS151" s="467"/>
      <c r="OQT151" s="467"/>
      <c r="OQU151" s="467"/>
      <c r="OQV151" s="467"/>
      <c r="OQW151" s="467"/>
      <c r="OQX151" s="467"/>
      <c r="OQY151" s="467"/>
      <c r="OQZ151" s="467"/>
      <c r="ORA151" s="467"/>
      <c r="ORB151" s="467"/>
      <c r="ORC151" s="467"/>
      <c r="ORD151" s="467"/>
      <c r="ORE151" s="467"/>
      <c r="ORF151" s="467"/>
      <c r="ORG151" s="467"/>
      <c r="ORH151" s="467"/>
      <c r="ORI151" s="467"/>
      <c r="ORJ151" s="467"/>
      <c r="ORK151" s="467"/>
      <c r="ORL151" s="467"/>
      <c r="ORM151" s="467"/>
      <c r="ORN151" s="467"/>
      <c r="ORO151" s="467"/>
      <c r="ORP151" s="467"/>
      <c r="ORQ151" s="467"/>
      <c r="ORR151" s="467"/>
      <c r="ORS151" s="467"/>
      <c r="ORT151" s="467"/>
      <c r="ORU151" s="467"/>
      <c r="ORV151" s="467"/>
      <c r="ORW151" s="467"/>
      <c r="ORX151" s="467"/>
      <c r="ORY151" s="467"/>
      <c r="ORZ151" s="467"/>
      <c r="OSA151" s="467"/>
      <c r="OSB151" s="467"/>
      <c r="OSC151" s="467"/>
      <c r="OSD151" s="467"/>
      <c r="OSE151" s="467"/>
      <c r="OSF151" s="467"/>
      <c r="OSG151" s="467"/>
      <c r="OSH151" s="467"/>
      <c r="OSI151" s="467"/>
      <c r="OSJ151" s="467"/>
      <c r="OSK151" s="467"/>
      <c r="OSL151" s="467"/>
      <c r="OSM151" s="467"/>
      <c r="OSN151" s="467"/>
      <c r="OSO151" s="467"/>
      <c r="OSP151" s="467"/>
      <c r="OSQ151" s="467"/>
      <c r="OSR151" s="467"/>
      <c r="OSS151" s="467"/>
      <c r="OST151" s="467"/>
      <c r="OSU151" s="467"/>
      <c r="OSV151" s="467"/>
      <c r="OSW151" s="467"/>
      <c r="OSX151" s="467"/>
      <c r="OSY151" s="467"/>
      <c r="OSZ151" s="467"/>
      <c r="OTA151" s="467"/>
      <c r="OTB151" s="467"/>
      <c r="OTC151" s="467"/>
      <c r="OTD151" s="467"/>
      <c r="OTE151" s="467"/>
      <c r="OTF151" s="467"/>
      <c r="OTG151" s="467"/>
      <c r="OTH151" s="467"/>
      <c r="OTI151" s="467"/>
      <c r="OTJ151" s="467"/>
      <c r="OTK151" s="467"/>
      <c r="OTL151" s="467"/>
      <c r="OTM151" s="467"/>
      <c r="OTN151" s="467"/>
      <c r="OTO151" s="467"/>
      <c r="OTP151" s="467"/>
      <c r="OTQ151" s="467"/>
      <c r="OTR151" s="467"/>
      <c r="OTS151" s="467"/>
      <c r="OTT151" s="467"/>
      <c r="OTU151" s="467"/>
      <c r="OTV151" s="467"/>
      <c r="OTW151" s="467"/>
      <c r="OTX151" s="467"/>
      <c r="OTY151" s="467"/>
      <c r="OTZ151" s="467"/>
      <c r="OUA151" s="467"/>
      <c r="OUB151" s="467"/>
      <c r="OUC151" s="467"/>
      <c r="OUD151" s="467"/>
      <c r="OUE151" s="467"/>
      <c r="OUF151" s="467"/>
      <c r="OUG151" s="467"/>
      <c r="OUH151" s="467"/>
      <c r="OUI151" s="467"/>
      <c r="OUJ151" s="467"/>
      <c r="OUK151" s="467"/>
      <c r="OUL151" s="467"/>
      <c r="OUM151" s="467"/>
      <c r="OUN151" s="467"/>
      <c r="OUO151" s="467"/>
      <c r="OUP151" s="467"/>
      <c r="OUQ151" s="467"/>
      <c r="OUR151" s="467"/>
      <c r="OUS151" s="467"/>
      <c r="OUT151" s="467"/>
      <c r="OUU151" s="467"/>
      <c r="OUV151" s="467"/>
      <c r="OUW151" s="467"/>
      <c r="OUX151" s="467"/>
      <c r="OUY151" s="467"/>
      <c r="OUZ151" s="467"/>
      <c r="OVA151" s="467"/>
      <c r="OVB151" s="467"/>
      <c r="OVC151" s="467"/>
      <c r="OVD151" s="467"/>
      <c r="OVE151" s="467"/>
      <c r="OVF151" s="467"/>
      <c r="OVG151" s="467"/>
      <c r="OVH151" s="467"/>
      <c r="OVI151" s="467"/>
      <c r="OVJ151" s="467"/>
      <c r="OVK151" s="467"/>
      <c r="OVL151" s="467"/>
      <c r="OVM151" s="467"/>
      <c r="OVN151" s="467"/>
      <c r="OVO151" s="467"/>
      <c r="OVP151" s="467"/>
      <c r="OVQ151" s="467"/>
      <c r="OVR151" s="467"/>
      <c r="OVS151" s="467"/>
      <c r="OVT151" s="467"/>
      <c r="OVU151" s="467"/>
      <c r="OVV151" s="467"/>
      <c r="OVW151" s="467"/>
      <c r="OVX151" s="467"/>
      <c r="OVY151" s="467"/>
      <c r="OVZ151" s="467"/>
      <c r="OWA151" s="467"/>
      <c r="OWB151" s="467"/>
      <c r="OWC151" s="467"/>
      <c r="OWD151" s="467"/>
      <c r="OWE151" s="467"/>
      <c r="OWF151" s="467"/>
      <c r="OWG151" s="467"/>
      <c r="OWH151" s="467"/>
      <c r="OWI151" s="467"/>
      <c r="OWJ151" s="467"/>
      <c r="OWK151" s="467"/>
      <c r="OWL151" s="467"/>
      <c r="OWM151" s="467"/>
      <c r="OWN151" s="467"/>
      <c r="OWO151" s="467"/>
      <c r="OWP151" s="467"/>
      <c r="OWQ151" s="467"/>
      <c r="OWR151" s="467"/>
      <c r="OWS151" s="467"/>
      <c r="OWT151" s="467"/>
      <c r="OWU151" s="467"/>
      <c r="OWV151" s="467"/>
      <c r="OWW151" s="467"/>
      <c r="OWX151" s="467"/>
      <c r="OWY151" s="467"/>
      <c r="OWZ151" s="467"/>
      <c r="OXA151" s="467"/>
      <c r="OXB151" s="467"/>
      <c r="OXC151" s="467"/>
      <c r="OXD151" s="467"/>
      <c r="OXE151" s="467"/>
      <c r="OXF151" s="467"/>
      <c r="OXG151" s="467"/>
      <c r="OXH151" s="467"/>
      <c r="OXI151" s="467"/>
      <c r="OXJ151" s="467"/>
      <c r="OXK151" s="467"/>
      <c r="OXL151" s="467"/>
      <c r="OXM151" s="467"/>
      <c r="OXN151" s="467"/>
      <c r="OXO151" s="467"/>
      <c r="OXP151" s="467"/>
      <c r="OXQ151" s="467"/>
      <c r="OXR151" s="467"/>
      <c r="OXS151" s="467"/>
      <c r="OXT151" s="467"/>
      <c r="OXU151" s="467"/>
      <c r="OXV151" s="467"/>
      <c r="OXW151" s="467"/>
      <c r="OXX151" s="467"/>
      <c r="OXY151" s="467"/>
      <c r="OXZ151" s="467"/>
      <c r="OYA151" s="467"/>
      <c r="OYB151" s="467"/>
      <c r="OYC151" s="467"/>
      <c r="OYD151" s="467"/>
      <c r="OYE151" s="467"/>
      <c r="OYF151" s="467"/>
      <c r="OYG151" s="467"/>
      <c r="OYH151" s="467"/>
      <c r="OYI151" s="467"/>
      <c r="OYJ151" s="467"/>
      <c r="OYK151" s="467"/>
      <c r="OYL151" s="467"/>
      <c r="OYM151" s="467"/>
      <c r="OYN151" s="467"/>
      <c r="OYO151" s="467"/>
      <c r="OYP151" s="467"/>
      <c r="OYQ151" s="467"/>
      <c r="OYR151" s="467"/>
      <c r="OYS151" s="467"/>
      <c r="OYT151" s="467"/>
      <c r="OYU151" s="467"/>
      <c r="OYV151" s="467"/>
      <c r="OYW151" s="467"/>
      <c r="OYX151" s="467"/>
      <c r="OYY151" s="467"/>
      <c r="OYZ151" s="467"/>
      <c r="OZA151" s="467"/>
      <c r="OZB151" s="467"/>
      <c r="OZC151" s="467"/>
      <c r="OZD151" s="467"/>
      <c r="OZE151" s="467"/>
      <c r="OZF151" s="467"/>
      <c r="OZG151" s="467"/>
      <c r="OZH151" s="467"/>
      <c r="OZI151" s="467"/>
      <c r="OZJ151" s="467"/>
      <c r="OZK151" s="467"/>
      <c r="OZL151" s="467"/>
      <c r="OZM151" s="467"/>
      <c r="OZN151" s="467"/>
      <c r="OZO151" s="467"/>
      <c r="OZP151" s="467"/>
      <c r="OZQ151" s="467"/>
      <c r="OZR151" s="467"/>
      <c r="OZS151" s="467"/>
      <c r="OZT151" s="467"/>
      <c r="OZU151" s="467"/>
      <c r="OZV151" s="467"/>
      <c r="OZW151" s="467"/>
      <c r="OZX151" s="467"/>
      <c r="OZY151" s="467"/>
      <c r="OZZ151" s="467"/>
      <c r="PAA151" s="467"/>
      <c r="PAB151" s="467"/>
      <c r="PAC151" s="467"/>
      <c r="PAD151" s="467"/>
      <c r="PAE151" s="467"/>
      <c r="PAF151" s="467"/>
      <c r="PAG151" s="467"/>
      <c r="PAH151" s="467"/>
      <c r="PAI151" s="467"/>
      <c r="PAJ151" s="467"/>
      <c r="PAK151" s="467"/>
      <c r="PAL151" s="467"/>
      <c r="PAM151" s="467"/>
      <c r="PAN151" s="467"/>
      <c r="PAO151" s="467"/>
      <c r="PAP151" s="467"/>
      <c r="PAQ151" s="467"/>
      <c r="PAR151" s="467"/>
      <c r="PAS151" s="467"/>
      <c r="PAT151" s="467"/>
      <c r="PAU151" s="467"/>
      <c r="PAV151" s="467"/>
      <c r="PAW151" s="467"/>
      <c r="PAX151" s="467"/>
      <c r="PAY151" s="467"/>
      <c r="PAZ151" s="467"/>
      <c r="PBA151" s="467"/>
      <c r="PBB151" s="467"/>
      <c r="PBC151" s="467"/>
      <c r="PBD151" s="467"/>
      <c r="PBE151" s="467"/>
      <c r="PBF151" s="467"/>
      <c r="PBG151" s="467"/>
      <c r="PBH151" s="467"/>
      <c r="PBI151" s="467"/>
      <c r="PBJ151" s="467"/>
      <c r="PBK151" s="467"/>
      <c r="PBL151" s="467"/>
      <c r="PBM151" s="467"/>
      <c r="PBN151" s="467"/>
      <c r="PBO151" s="467"/>
      <c r="PBP151" s="467"/>
      <c r="PBQ151" s="467"/>
      <c r="PBR151" s="467"/>
      <c r="PBS151" s="467"/>
      <c r="PBT151" s="467"/>
      <c r="PBU151" s="467"/>
      <c r="PBV151" s="467"/>
      <c r="PBW151" s="467"/>
      <c r="PBX151" s="467"/>
      <c r="PBY151" s="467"/>
      <c r="PBZ151" s="467"/>
      <c r="PCA151" s="467"/>
      <c r="PCB151" s="467"/>
      <c r="PCC151" s="467"/>
      <c r="PCD151" s="467"/>
      <c r="PCE151" s="467"/>
      <c r="PCF151" s="467"/>
      <c r="PCG151" s="467"/>
      <c r="PCH151" s="467"/>
      <c r="PCI151" s="467"/>
      <c r="PCJ151" s="467"/>
      <c r="PCK151" s="467"/>
      <c r="PCL151" s="467"/>
      <c r="PCM151" s="467"/>
      <c r="PCN151" s="467"/>
      <c r="PCO151" s="467"/>
      <c r="PCP151" s="467"/>
      <c r="PCQ151" s="467"/>
      <c r="PCR151" s="467"/>
      <c r="PCS151" s="467"/>
      <c r="PCT151" s="467"/>
      <c r="PCU151" s="467"/>
      <c r="PCV151" s="467"/>
      <c r="PCW151" s="467"/>
      <c r="PCX151" s="467"/>
      <c r="PCY151" s="467"/>
      <c r="PCZ151" s="467"/>
      <c r="PDA151" s="467"/>
      <c r="PDB151" s="467"/>
      <c r="PDC151" s="467"/>
      <c r="PDD151" s="467"/>
      <c r="PDE151" s="467"/>
      <c r="PDF151" s="467"/>
      <c r="PDG151" s="467"/>
      <c r="PDH151" s="467"/>
      <c r="PDI151" s="467"/>
      <c r="PDJ151" s="467"/>
      <c r="PDK151" s="467"/>
      <c r="PDL151" s="467"/>
      <c r="PDM151" s="467"/>
      <c r="PDN151" s="467"/>
      <c r="PDO151" s="467"/>
      <c r="PDP151" s="467"/>
      <c r="PDQ151" s="467"/>
      <c r="PDR151" s="467"/>
      <c r="PDS151" s="467"/>
      <c r="PDT151" s="467"/>
      <c r="PDU151" s="467"/>
      <c r="PDV151" s="467"/>
      <c r="PDW151" s="467"/>
      <c r="PDX151" s="467"/>
      <c r="PDY151" s="467"/>
      <c r="PDZ151" s="467"/>
      <c r="PEA151" s="467"/>
      <c r="PEB151" s="467"/>
      <c r="PEC151" s="467"/>
      <c r="PED151" s="467"/>
      <c r="PEE151" s="467"/>
      <c r="PEF151" s="467"/>
      <c r="PEG151" s="467"/>
      <c r="PEH151" s="467"/>
      <c r="PEI151" s="467"/>
      <c r="PEJ151" s="467"/>
      <c r="PEK151" s="467"/>
      <c r="PEL151" s="467"/>
      <c r="PEM151" s="467"/>
      <c r="PEN151" s="467"/>
      <c r="PEO151" s="467"/>
      <c r="PEP151" s="467"/>
      <c r="PEQ151" s="467"/>
      <c r="PER151" s="467"/>
      <c r="PES151" s="467"/>
      <c r="PET151" s="467"/>
      <c r="PEU151" s="467"/>
      <c r="PEV151" s="467"/>
      <c r="PEW151" s="467"/>
      <c r="PEX151" s="467"/>
      <c r="PEY151" s="467"/>
      <c r="PEZ151" s="467"/>
      <c r="PFA151" s="467"/>
      <c r="PFB151" s="467"/>
      <c r="PFC151" s="467"/>
      <c r="PFD151" s="467"/>
      <c r="PFE151" s="467"/>
      <c r="PFF151" s="467"/>
      <c r="PFG151" s="467"/>
      <c r="PFH151" s="467"/>
      <c r="PFI151" s="467"/>
      <c r="PFJ151" s="467"/>
      <c r="PFK151" s="467"/>
      <c r="PFL151" s="467"/>
      <c r="PFM151" s="467"/>
      <c r="PFN151" s="467"/>
      <c r="PFO151" s="467"/>
      <c r="PFP151" s="467"/>
      <c r="PFQ151" s="467"/>
      <c r="PFR151" s="467"/>
      <c r="PFS151" s="467"/>
      <c r="PFT151" s="467"/>
      <c r="PFU151" s="467"/>
      <c r="PFV151" s="467"/>
      <c r="PFW151" s="467"/>
      <c r="PFX151" s="467"/>
      <c r="PFY151" s="467"/>
      <c r="PFZ151" s="467"/>
      <c r="PGA151" s="467"/>
      <c r="PGB151" s="467"/>
      <c r="PGC151" s="467"/>
      <c r="PGD151" s="467"/>
      <c r="PGE151" s="467"/>
      <c r="PGF151" s="467"/>
      <c r="PGG151" s="467"/>
      <c r="PGH151" s="467"/>
      <c r="PGI151" s="467"/>
      <c r="PGJ151" s="467"/>
      <c r="PGK151" s="467"/>
      <c r="PGL151" s="467"/>
      <c r="PGM151" s="467"/>
      <c r="PGN151" s="467"/>
      <c r="PGO151" s="467"/>
      <c r="PGP151" s="467"/>
      <c r="PGQ151" s="467"/>
      <c r="PGR151" s="467"/>
      <c r="PGS151" s="467"/>
      <c r="PGT151" s="467"/>
      <c r="PGU151" s="467"/>
      <c r="PGV151" s="467"/>
      <c r="PGW151" s="467"/>
      <c r="PGX151" s="467"/>
      <c r="PGY151" s="467"/>
      <c r="PGZ151" s="467"/>
      <c r="PHA151" s="467"/>
      <c r="PHB151" s="467"/>
      <c r="PHC151" s="467"/>
      <c r="PHD151" s="467"/>
      <c r="PHE151" s="467"/>
      <c r="PHF151" s="467"/>
      <c r="PHG151" s="467"/>
      <c r="PHH151" s="467"/>
      <c r="PHI151" s="467"/>
      <c r="PHJ151" s="467"/>
      <c r="PHK151" s="467"/>
      <c r="PHL151" s="467"/>
      <c r="PHM151" s="467"/>
      <c r="PHN151" s="467"/>
      <c r="PHO151" s="467"/>
      <c r="PHP151" s="467"/>
      <c r="PHQ151" s="467"/>
      <c r="PHR151" s="467"/>
      <c r="PHS151" s="467"/>
      <c r="PHT151" s="467"/>
      <c r="PHU151" s="467"/>
      <c r="PHV151" s="467"/>
      <c r="PHW151" s="467"/>
      <c r="PHX151" s="467"/>
      <c r="PHY151" s="467"/>
      <c r="PHZ151" s="467"/>
      <c r="PIA151" s="467"/>
      <c r="PIB151" s="467"/>
      <c r="PIC151" s="467"/>
      <c r="PID151" s="467"/>
      <c r="PIE151" s="467"/>
      <c r="PIF151" s="467"/>
      <c r="PIG151" s="467"/>
      <c r="PIH151" s="467"/>
      <c r="PII151" s="467"/>
      <c r="PIJ151" s="467"/>
      <c r="PIK151" s="467"/>
      <c r="PIL151" s="467"/>
      <c r="PIM151" s="467"/>
      <c r="PIN151" s="467"/>
      <c r="PIO151" s="467"/>
      <c r="PIP151" s="467"/>
      <c r="PIQ151" s="467"/>
      <c r="PIR151" s="467"/>
      <c r="PIS151" s="467"/>
      <c r="PIT151" s="467"/>
      <c r="PIU151" s="467"/>
      <c r="PIV151" s="467"/>
      <c r="PIW151" s="467"/>
      <c r="PIX151" s="467"/>
      <c r="PIY151" s="467"/>
      <c r="PIZ151" s="467"/>
      <c r="PJA151" s="467"/>
      <c r="PJB151" s="467"/>
      <c r="PJC151" s="467"/>
      <c r="PJD151" s="467"/>
      <c r="PJE151" s="467"/>
      <c r="PJF151" s="467"/>
      <c r="PJG151" s="467"/>
      <c r="PJH151" s="467"/>
      <c r="PJI151" s="467"/>
      <c r="PJJ151" s="467"/>
      <c r="PJK151" s="467"/>
      <c r="PJL151" s="467"/>
      <c r="PJM151" s="467"/>
      <c r="PJN151" s="467"/>
      <c r="PJO151" s="467"/>
      <c r="PJP151" s="467"/>
      <c r="PJQ151" s="467"/>
      <c r="PJR151" s="467"/>
      <c r="PJS151" s="467"/>
      <c r="PJT151" s="467"/>
      <c r="PJU151" s="467"/>
      <c r="PJV151" s="467"/>
      <c r="PJW151" s="467"/>
      <c r="PJX151" s="467"/>
      <c r="PJY151" s="467"/>
      <c r="PJZ151" s="467"/>
      <c r="PKA151" s="467"/>
      <c r="PKB151" s="467"/>
      <c r="PKC151" s="467"/>
      <c r="PKD151" s="467"/>
      <c r="PKE151" s="467"/>
      <c r="PKF151" s="467"/>
      <c r="PKG151" s="467"/>
      <c r="PKH151" s="467"/>
      <c r="PKI151" s="467"/>
      <c r="PKJ151" s="467"/>
      <c r="PKK151" s="467"/>
      <c r="PKL151" s="467"/>
      <c r="PKM151" s="467"/>
      <c r="PKN151" s="467"/>
      <c r="PKO151" s="467"/>
      <c r="PKP151" s="467"/>
      <c r="PKQ151" s="467"/>
      <c r="PKR151" s="467"/>
      <c r="PKS151" s="467"/>
      <c r="PKT151" s="467"/>
      <c r="PKU151" s="467"/>
      <c r="PKV151" s="467"/>
      <c r="PKW151" s="467"/>
      <c r="PKX151" s="467"/>
      <c r="PKY151" s="467"/>
      <c r="PKZ151" s="467"/>
      <c r="PLA151" s="467"/>
      <c r="PLB151" s="467"/>
      <c r="PLC151" s="467"/>
      <c r="PLD151" s="467"/>
      <c r="PLE151" s="467"/>
      <c r="PLF151" s="467"/>
      <c r="PLG151" s="467"/>
      <c r="PLH151" s="467"/>
      <c r="PLI151" s="467"/>
      <c r="PLJ151" s="467"/>
      <c r="PLK151" s="467"/>
      <c r="PLL151" s="467"/>
      <c r="PLM151" s="467"/>
      <c r="PLN151" s="467"/>
      <c r="PLO151" s="467"/>
      <c r="PLP151" s="467"/>
      <c r="PLQ151" s="467"/>
      <c r="PLR151" s="467"/>
      <c r="PLS151" s="467"/>
      <c r="PLT151" s="467"/>
      <c r="PLU151" s="467"/>
      <c r="PLV151" s="467"/>
      <c r="PLW151" s="467"/>
      <c r="PLX151" s="467"/>
      <c r="PLY151" s="467"/>
      <c r="PLZ151" s="467"/>
      <c r="PMA151" s="467"/>
      <c r="PMB151" s="467"/>
      <c r="PMC151" s="467"/>
      <c r="PMD151" s="467"/>
      <c r="PME151" s="467"/>
      <c r="PMF151" s="467"/>
      <c r="PMG151" s="467"/>
      <c r="PMH151" s="467"/>
      <c r="PMI151" s="467"/>
      <c r="PMJ151" s="467"/>
      <c r="PMK151" s="467"/>
      <c r="PML151" s="467"/>
      <c r="PMM151" s="467"/>
      <c r="PMN151" s="467"/>
      <c r="PMO151" s="467"/>
      <c r="PMP151" s="467"/>
      <c r="PMQ151" s="467"/>
      <c r="PMR151" s="467"/>
      <c r="PMS151" s="467"/>
      <c r="PMT151" s="467"/>
      <c r="PMU151" s="467"/>
      <c r="PMV151" s="467"/>
      <c r="PMW151" s="467"/>
      <c r="PMX151" s="467"/>
      <c r="PMY151" s="467"/>
      <c r="PMZ151" s="467"/>
      <c r="PNA151" s="467"/>
      <c r="PNB151" s="467"/>
      <c r="PNC151" s="467"/>
      <c r="PND151" s="467"/>
      <c r="PNE151" s="467"/>
      <c r="PNF151" s="467"/>
      <c r="PNG151" s="467"/>
      <c r="PNH151" s="467"/>
      <c r="PNI151" s="467"/>
      <c r="PNJ151" s="467"/>
      <c r="PNK151" s="467"/>
      <c r="PNL151" s="467"/>
      <c r="PNM151" s="467"/>
      <c r="PNN151" s="467"/>
      <c r="PNO151" s="467"/>
      <c r="PNP151" s="467"/>
      <c r="PNQ151" s="467"/>
      <c r="PNR151" s="467"/>
      <c r="PNS151" s="467"/>
      <c r="PNT151" s="467"/>
      <c r="PNU151" s="467"/>
      <c r="PNV151" s="467"/>
      <c r="PNW151" s="467"/>
      <c r="PNX151" s="467"/>
      <c r="PNY151" s="467"/>
      <c r="PNZ151" s="467"/>
      <c r="POA151" s="467"/>
      <c r="POB151" s="467"/>
      <c r="POC151" s="467"/>
      <c r="POD151" s="467"/>
      <c r="POE151" s="467"/>
      <c r="POF151" s="467"/>
      <c r="POG151" s="467"/>
      <c r="POH151" s="467"/>
      <c r="POI151" s="467"/>
      <c r="POJ151" s="467"/>
      <c r="POK151" s="467"/>
      <c r="POL151" s="467"/>
      <c r="POM151" s="467"/>
      <c r="PON151" s="467"/>
      <c r="POO151" s="467"/>
      <c r="POP151" s="467"/>
      <c r="POQ151" s="467"/>
      <c r="POR151" s="467"/>
      <c r="POS151" s="467"/>
      <c r="POT151" s="467"/>
      <c r="POU151" s="467"/>
      <c r="POV151" s="467"/>
      <c r="POW151" s="467"/>
      <c r="POX151" s="467"/>
      <c r="POY151" s="467"/>
      <c r="POZ151" s="467"/>
      <c r="PPA151" s="467"/>
      <c r="PPB151" s="467"/>
      <c r="PPC151" s="467"/>
      <c r="PPD151" s="467"/>
      <c r="PPE151" s="467"/>
      <c r="PPF151" s="467"/>
      <c r="PPG151" s="467"/>
      <c r="PPH151" s="467"/>
      <c r="PPI151" s="467"/>
      <c r="PPJ151" s="467"/>
      <c r="PPK151" s="467"/>
      <c r="PPL151" s="467"/>
      <c r="PPM151" s="467"/>
      <c r="PPN151" s="467"/>
      <c r="PPO151" s="467"/>
      <c r="PPP151" s="467"/>
      <c r="PPQ151" s="467"/>
      <c r="PPR151" s="467"/>
      <c r="PPS151" s="467"/>
      <c r="PPT151" s="467"/>
      <c r="PPU151" s="467"/>
      <c r="PPV151" s="467"/>
      <c r="PPW151" s="467"/>
      <c r="PPX151" s="467"/>
      <c r="PPY151" s="467"/>
      <c r="PPZ151" s="467"/>
      <c r="PQA151" s="467"/>
      <c r="PQB151" s="467"/>
      <c r="PQC151" s="467"/>
      <c r="PQD151" s="467"/>
      <c r="PQE151" s="467"/>
      <c r="PQF151" s="467"/>
      <c r="PQG151" s="467"/>
      <c r="PQH151" s="467"/>
      <c r="PQI151" s="467"/>
      <c r="PQJ151" s="467"/>
      <c r="PQK151" s="467"/>
      <c r="PQL151" s="467"/>
      <c r="PQM151" s="467"/>
      <c r="PQN151" s="467"/>
      <c r="PQO151" s="467"/>
      <c r="PQP151" s="467"/>
      <c r="PQQ151" s="467"/>
      <c r="PQR151" s="467"/>
      <c r="PQS151" s="467"/>
      <c r="PQT151" s="467"/>
      <c r="PQU151" s="467"/>
      <c r="PQV151" s="467"/>
      <c r="PQW151" s="467"/>
      <c r="PQX151" s="467"/>
      <c r="PQY151" s="467"/>
      <c r="PQZ151" s="467"/>
      <c r="PRA151" s="467"/>
      <c r="PRB151" s="467"/>
      <c r="PRC151" s="467"/>
      <c r="PRD151" s="467"/>
      <c r="PRE151" s="467"/>
      <c r="PRF151" s="467"/>
      <c r="PRG151" s="467"/>
      <c r="PRH151" s="467"/>
      <c r="PRI151" s="467"/>
      <c r="PRJ151" s="467"/>
      <c r="PRK151" s="467"/>
      <c r="PRL151" s="467"/>
      <c r="PRM151" s="467"/>
      <c r="PRN151" s="467"/>
      <c r="PRO151" s="467"/>
      <c r="PRP151" s="467"/>
      <c r="PRQ151" s="467"/>
      <c r="PRR151" s="467"/>
      <c r="PRS151" s="467"/>
      <c r="PRT151" s="467"/>
      <c r="PRU151" s="467"/>
      <c r="PRV151" s="467"/>
      <c r="PRW151" s="467"/>
      <c r="PRX151" s="467"/>
      <c r="PRY151" s="467"/>
      <c r="PRZ151" s="467"/>
      <c r="PSA151" s="467"/>
      <c r="PSB151" s="467"/>
      <c r="PSC151" s="467"/>
      <c r="PSD151" s="467"/>
      <c r="PSE151" s="467"/>
      <c r="PSF151" s="467"/>
      <c r="PSG151" s="467"/>
      <c r="PSH151" s="467"/>
      <c r="PSI151" s="467"/>
      <c r="PSJ151" s="467"/>
      <c r="PSK151" s="467"/>
      <c r="PSL151" s="467"/>
      <c r="PSM151" s="467"/>
      <c r="PSN151" s="467"/>
      <c r="PSO151" s="467"/>
      <c r="PSP151" s="467"/>
      <c r="PSQ151" s="467"/>
      <c r="PSR151" s="467"/>
      <c r="PSS151" s="467"/>
      <c r="PST151" s="467"/>
      <c r="PSU151" s="467"/>
      <c r="PSV151" s="467"/>
      <c r="PSW151" s="467"/>
      <c r="PSX151" s="467"/>
      <c r="PSY151" s="467"/>
      <c r="PSZ151" s="467"/>
      <c r="PTA151" s="467"/>
      <c r="PTB151" s="467"/>
      <c r="PTC151" s="467"/>
      <c r="PTD151" s="467"/>
      <c r="PTE151" s="467"/>
      <c r="PTF151" s="467"/>
      <c r="PTG151" s="467"/>
      <c r="PTH151" s="467"/>
      <c r="PTI151" s="467"/>
      <c r="PTJ151" s="467"/>
      <c r="PTK151" s="467"/>
      <c r="PTL151" s="467"/>
      <c r="PTM151" s="467"/>
      <c r="PTN151" s="467"/>
      <c r="PTO151" s="467"/>
      <c r="PTP151" s="467"/>
      <c r="PTQ151" s="467"/>
      <c r="PTR151" s="467"/>
      <c r="PTS151" s="467"/>
      <c r="PTT151" s="467"/>
      <c r="PTU151" s="467"/>
      <c r="PTV151" s="467"/>
      <c r="PTW151" s="467"/>
      <c r="PTX151" s="467"/>
      <c r="PTY151" s="467"/>
      <c r="PTZ151" s="467"/>
      <c r="PUA151" s="467"/>
      <c r="PUB151" s="467"/>
      <c r="PUC151" s="467"/>
      <c r="PUD151" s="467"/>
      <c r="PUE151" s="467"/>
      <c r="PUF151" s="467"/>
      <c r="PUG151" s="467"/>
      <c r="PUH151" s="467"/>
      <c r="PUI151" s="467"/>
      <c r="PUJ151" s="467"/>
      <c r="PUK151" s="467"/>
      <c r="PUL151" s="467"/>
      <c r="PUM151" s="467"/>
      <c r="PUN151" s="467"/>
      <c r="PUO151" s="467"/>
      <c r="PUP151" s="467"/>
      <c r="PUQ151" s="467"/>
      <c r="PUR151" s="467"/>
      <c r="PUS151" s="467"/>
      <c r="PUT151" s="467"/>
      <c r="PUU151" s="467"/>
      <c r="PUV151" s="467"/>
      <c r="PUW151" s="467"/>
      <c r="PUX151" s="467"/>
      <c r="PUY151" s="467"/>
      <c r="PUZ151" s="467"/>
      <c r="PVA151" s="467"/>
      <c r="PVB151" s="467"/>
      <c r="PVC151" s="467"/>
      <c r="PVD151" s="467"/>
      <c r="PVE151" s="467"/>
      <c r="PVF151" s="467"/>
      <c r="PVG151" s="467"/>
      <c r="PVH151" s="467"/>
      <c r="PVI151" s="467"/>
      <c r="PVJ151" s="467"/>
      <c r="PVK151" s="467"/>
      <c r="PVL151" s="467"/>
      <c r="PVM151" s="467"/>
      <c r="PVN151" s="467"/>
      <c r="PVO151" s="467"/>
      <c r="PVP151" s="467"/>
      <c r="PVQ151" s="467"/>
      <c r="PVR151" s="467"/>
      <c r="PVS151" s="467"/>
      <c r="PVT151" s="467"/>
      <c r="PVU151" s="467"/>
      <c r="PVV151" s="467"/>
      <c r="PVW151" s="467"/>
      <c r="PVX151" s="467"/>
      <c r="PVY151" s="467"/>
      <c r="PVZ151" s="467"/>
      <c r="PWA151" s="467"/>
      <c r="PWB151" s="467"/>
      <c r="PWC151" s="467"/>
      <c r="PWD151" s="467"/>
      <c r="PWE151" s="467"/>
      <c r="PWF151" s="467"/>
      <c r="PWG151" s="467"/>
      <c r="PWH151" s="467"/>
      <c r="PWI151" s="467"/>
      <c r="PWJ151" s="467"/>
      <c r="PWK151" s="467"/>
      <c r="PWL151" s="467"/>
      <c r="PWM151" s="467"/>
      <c r="PWN151" s="467"/>
      <c r="PWO151" s="467"/>
      <c r="PWP151" s="467"/>
      <c r="PWQ151" s="467"/>
      <c r="PWR151" s="467"/>
      <c r="PWS151" s="467"/>
      <c r="PWT151" s="467"/>
      <c r="PWU151" s="467"/>
      <c r="PWV151" s="467"/>
      <c r="PWW151" s="467"/>
      <c r="PWX151" s="467"/>
      <c r="PWY151" s="467"/>
      <c r="PWZ151" s="467"/>
      <c r="PXA151" s="467"/>
      <c r="PXB151" s="467"/>
      <c r="PXC151" s="467"/>
      <c r="PXD151" s="467"/>
      <c r="PXE151" s="467"/>
      <c r="PXF151" s="467"/>
      <c r="PXG151" s="467"/>
      <c r="PXH151" s="467"/>
      <c r="PXI151" s="467"/>
      <c r="PXJ151" s="467"/>
      <c r="PXK151" s="467"/>
      <c r="PXL151" s="467"/>
      <c r="PXM151" s="467"/>
      <c r="PXN151" s="467"/>
      <c r="PXO151" s="467"/>
      <c r="PXP151" s="467"/>
      <c r="PXQ151" s="467"/>
      <c r="PXR151" s="467"/>
      <c r="PXS151" s="467"/>
      <c r="PXT151" s="467"/>
      <c r="PXU151" s="467"/>
      <c r="PXV151" s="467"/>
      <c r="PXW151" s="467"/>
      <c r="PXX151" s="467"/>
      <c r="PXY151" s="467"/>
      <c r="PXZ151" s="467"/>
      <c r="PYA151" s="467"/>
      <c r="PYB151" s="467"/>
      <c r="PYC151" s="467"/>
      <c r="PYD151" s="467"/>
      <c r="PYE151" s="467"/>
      <c r="PYF151" s="467"/>
      <c r="PYG151" s="467"/>
      <c r="PYH151" s="467"/>
      <c r="PYI151" s="467"/>
      <c r="PYJ151" s="467"/>
      <c r="PYK151" s="467"/>
      <c r="PYL151" s="467"/>
      <c r="PYM151" s="467"/>
      <c r="PYN151" s="467"/>
      <c r="PYO151" s="467"/>
      <c r="PYP151" s="467"/>
      <c r="PYQ151" s="467"/>
      <c r="PYR151" s="467"/>
      <c r="PYS151" s="467"/>
      <c r="PYT151" s="467"/>
      <c r="PYU151" s="467"/>
      <c r="PYV151" s="467"/>
      <c r="PYW151" s="467"/>
      <c r="PYX151" s="467"/>
      <c r="PYY151" s="467"/>
      <c r="PYZ151" s="467"/>
      <c r="PZA151" s="467"/>
      <c r="PZB151" s="467"/>
      <c r="PZC151" s="467"/>
      <c r="PZD151" s="467"/>
      <c r="PZE151" s="467"/>
      <c r="PZF151" s="467"/>
      <c r="PZG151" s="467"/>
      <c r="PZH151" s="467"/>
      <c r="PZI151" s="467"/>
      <c r="PZJ151" s="467"/>
      <c r="PZK151" s="467"/>
      <c r="PZL151" s="467"/>
      <c r="PZM151" s="467"/>
      <c r="PZN151" s="467"/>
      <c r="PZO151" s="467"/>
      <c r="PZP151" s="467"/>
      <c r="PZQ151" s="467"/>
      <c r="PZR151" s="467"/>
      <c r="PZS151" s="467"/>
      <c r="PZT151" s="467"/>
      <c r="PZU151" s="467"/>
      <c r="PZV151" s="467"/>
      <c r="PZW151" s="467"/>
      <c r="PZX151" s="467"/>
      <c r="PZY151" s="467"/>
      <c r="PZZ151" s="467"/>
      <c r="QAA151" s="467"/>
      <c r="QAB151" s="467"/>
      <c r="QAC151" s="467"/>
      <c r="QAD151" s="467"/>
      <c r="QAE151" s="467"/>
      <c r="QAF151" s="467"/>
      <c r="QAG151" s="467"/>
      <c r="QAH151" s="467"/>
      <c r="QAI151" s="467"/>
      <c r="QAJ151" s="467"/>
      <c r="QAK151" s="467"/>
      <c r="QAL151" s="467"/>
      <c r="QAM151" s="467"/>
      <c r="QAN151" s="467"/>
      <c r="QAO151" s="467"/>
      <c r="QAP151" s="467"/>
      <c r="QAQ151" s="467"/>
      <c r="QAR151" s="467"/>
      <c r="QAS151" s="467"/>
      <c r="QAT151" s="467"/>
      <c r="QAU151" s="467"/>
      <c r="QAV151" s="467"/>
      <c r="QAW151" s="467"/>
      <c r="QAX151" s="467"/>
      <c r="QAY151" s="467"/>
      <c r="QAZ151" s="467"/>
      <c r="QBA151" s="467"/>
      <c r="QBB151" s="467"/>
      <c r="QBC151" s="467"/>
      <c r="QBD151" s="467"/>
      <c r="QBE151" s="467"/>
      <c r="QBF151" s="467"/>
      <c r="QBG151" s="467"/>
      <c r="QBH151" s="467"/>
      <c r="QBI151" s="467"/>
      <c r="QBJ151" s="467"/>
      <c r="QBK151" s="467"/>
      <c r="QBL151" s="467"/>
      <c r="QBM151" s="467"/>
      <c r="QBN151" s="467"/>
      <c r="QBO151" s="467"/>
      <c r="QBP151" s="467"/>
      <c r="QBQ151" s="467"/>
      <c r="QBR151" s="467"/>
      <c r="QBS151" s="467"/>
      <c r="QBT151" s="467"/>
      <c r="QBU151" s="467"/>
      <c r="QBV151" s="467"/>
      <c r="QBW151" s="467"/>
      <c r="QBX151" s="467"/>
      <c r="QBY151" s="467"/>
      <c r="QBZ151" s="467"/>
      <c r="QCA151" s="467"/>
      <c r="QCB151" s="467"/>
      <c r="QCC151" s="467"/>
      <c r="QCD151" s="467"/>
      <c r="QCE151" s="467"/>
      <c r="QCF151" s="467"/>
      <c r="QCG151" s="467"/>
      <c r="QCH151" s="467"/>
      <c r="QCI151" s="467"/>
      <c r="QCJ151" s="467"/>
      <c r="QCK151" s="467"/>
      <c r="QCL151" s="467"/>
      <c r="QCM151" s="467"/>
      <c r="QCN151" s="467"/>
      <c r="QCO151" s="467"/>
      <c r="QCP151" s="467"/>
      <c r="QCQ151" s="467"/>
      <c r="QCR151" s="467"/>
      <c r="QCS151" s="467"/>
      <c r="QCT151" s="467"/>
      <c r="QCU151" s="467"/>
      <c r="QCV151" s="467"/>
      <c r="QCW151" s="467"/>
      <c r="QCX151" s="467"/>
      <c r="QCY151" s="467"/>
      <c r="QCZ151" s="467"/>
      <c r="QDA151" s="467"/>
      <c r="QDB151" s="467"/>
      <c r="QDC151" s="467"/>
      <c r="QDD151" s="467"/>
      <c r="QDE151" s="467"/>
      <c r="QDF151" s="467"/>
      <c r="QDG151" s="467"/>
      <c r="QDH151" s="467"/>
      <c r="QDI151" s="467"/>
      <c r="QDJ151" s="467"/>
      <c r="QDK151" s="467"/>
      <c r="QDL151" s="467"/>
      <c r="QDM151" s="467"/>
      <c r="QDN151" s="467"/>
      <c r="QDO151" s="467"/>
      <c r="QDP151" s="467"/>
      <c r="QDQ151" s="467"/>
      <c r="QDR151" s="467"/>
      <c r="QDS151" s="467"/>
      <c r="QDT151" s="467"/>
      <c r="QDU151" s="467"/>
      <c r="QDV151" s="467"/>
      <c r="QDW151" s="467"/>
      <c r="QDX151" s="467"/>
      <c r="QDY151" s="467"/>
      <c r="QDZ151" s="467"/>
      <c r="QEA151" s="467"/>
      <c r="QEB151" s="467"/>
      <c r="QEC151" s="467"/>
      <c r="QED151" s="467"/>
      <c r="QEE151" s="467"/>
      <c r="QEF151" s="467"/>
      <c r="QEG151" s="467"/>
      <c r="QEH151" s="467"/>
      <c r="QEI151" s="467"/>
      <c r="QEJ151" s="467"/>
      <c r="QEK151" s="467"/>
      <c r="QEL151" s="467"/>
      <c r="QEM151" s="467"/>
      <c r="QEN151" s="467"/>
      <c r="QEO151" s="467"/>
      <c r="QEP151" s="467"/>
      <c r="QEQ151" s="467"/>
      <c r="QER151" s="467"/>
      <c r="QES151" s="467"/>
      <c r="QET151" s="467"/>
      <c r="QEU151" s="467"/>
      <c r="QEV151" s="467"/>
      <c r="QEW151" s="467"/>
      <c r="QEX151" s="467"/>
      <c r="QEY151" s="467"/>
      <c r="QEZ151" s="467"/>
      <c r="QFA151" s="467"/>
      <c r="QFB151" s="467"/>
      <c r="QFC151" s="467"/>
      <c r="QFD151" s="467"/>
      <c r="QFE151" s="467"/>
      <c r="QFF151" s="467"/>
      <c r="QFG151" s="467"/>
      <c r="QFH151" s="467"/>
      <c r="QFI151" s="467"/>
      <c r="QFJ151" s="467"/>
      <c r="QFK151" s="467"/>
      <c r="QFL151" s="467"/>
      <c r="QFM151" s="467"/>
      <c r="QFN151" s="467"/>
      <c r="QFO151" s="467"/>
      <c r="QFP151" s="467"/>
      <c r="QFQ151" s="467"/>
      <c r="QFR151" s="467"/>
      <c r="QFS151" s="467"/>
      <c r="QFT151" s="467"/>
      <c r="QFU151" s="467"/>
      <c r="QFV151" s="467"/>
      <c r="QFW151" s="467"/>
      <c r="QFX151" s="467"/>
      <c r="QFY151" s="467"/>
      <c r="QFZ151" s="467"/>
      <c r="QGA151" s="467"/>
      <c r="QGB151" s="467"/>
      <c r="QGC151" s="467"/>
      <c r="QGD151" s="467"/>
      <c r="QGE151" s="467"/>
      <c r="QGF151" s="467"/>
      <c r="QGG151" s="467"/>
      <c r="QGH151" s="467"/>
      <c r="QGI151" s="467"/>
      <c r="QGJ151" s="467"/>
      <c r="QGK151" s="467"/>
      <c r="QGL151" s="467"/>
      <c r="QGM151" s="467"/>
      <c r="QGN151" s="467"/>
      <c r="QGO151" s="467"/>
      <c r="QGP151" s="467"/>
      <c r="QGQ151" s="467"/>
      <c r="QGR151" s="467"/>
      <c r="QGS151" s="467"/>
      <c r="QGT151" s="467"/>
      <c r="QGU151" s="467"/>
      <c r="QGV151" s="467"/>
      <c r="QGW151" s="467"/>
      <c r="QGX151" s="467"/>
      <c r="QGY151" s="467"/>
      <c r="QGZ151" s="467"/>
      <c r="QHA151" s="467"/>
      <c r="QHB151" s="467"/>
      <c r="QHC151" s="467"/>
      <c r="QHD151" s="467"/>
      <c r="QHE151" s="467"/>
      <c r="QHF151" s="467"/>
      <c r="QHG151" s="467"/>
      <c r="QHH151" s="467"/>
      <c r="QHI151" s="467"/>
      <c r="QHJ151" s="467"/>
      <c r="QHK151" s="467"/>
      <c r="QHL151" s="467"/>
      <c r="QHM151" s="467"/>
      <c r="QHN151" s="467"/>
      <c r="QHO151" s="467"/>
      <c r="QHP151" s="467"/>
      <c r="QHQ151" s="467"/>
      <c r="QHR151" s="467"/>
      <c r="QHS151" s="467"/>
      <c r="QHT151" s="467"/>
      <c r="QHU151" s="467"/>
      <c r="QHV151" s="467"/>
      <c r="QHW151" s="467"/>
      <c r="QHX151" s="467"/>
      <c r="QHY151" s="467"/>
      <c r="QHZ151" s="467"/>
      <c r="QIA151" s="467"/>
      <c r="QIB151" s="467"/>
      <c r="QIC151" s="467"/>
      <c r="QID151" s="467"/>
      <c r="QIE151" s="467"/>
      <c r="QIF151" s="467"/>
      <c r="QIG151" s="467"/>
      <c r="QIH151" s="467"/>
      <c r="QII151" s="467"/>
      <c r="QIJ151" s="467"/>
      <c r="QIK151" s="467"/>
      <c r="QIL151" s="467"/>
      <c r="QIM151" s="467"/>
      <c r="QIN151" s="467"/>
      <c r="QIO151" s="467"/>
      <c r="QIP151" s="467"/>
      <c r="QIQ151" s="467"/>
      <c r="QIR151" s="467"/>
      <c r="QIS151" s="467"/>
      <c r="QIT151" s="467"/>
      <c r="QIU151" s="467"/>
      <c r="QIV151" s="467"/>
      <c r="QIW151" s="467"/>
      <c r="QIX151" s="467"/>
      <c r="QIY151" s="467"/>
      <c r="QIZ151" s="467"/>
      <c r="QJA151" s="467"/>
      <c r="QJB151" s="467"/>
      <c r="QJC151" s="467"/>
      <c r="QJD151" s="467"/>
      <c r="QJE151" s="467"/>
      <c r="QJF151" s="467"/>
      <c r="QJG151" s="467"/>
      <c r="QJH151" s="467"/>
      <c r="QJI151" s="467"/>
      <c r="QJJ151" s="467"/>
      <c r="QJK151" s="467"/>
      <c r="QJL151" s="467"/>
      <c r="QJM151" s="467"/>
      <c r="QJN151" s="467"/>
      <c r="QJO151" s="467"/>
      <c r="QJP151" s="467"/>
      <c r="QJQ151" s="467"/>
      <c r="QJR151" s="467"/>
      <c r="QJS151" s="467"/>
      <c r="QJT151" s="467"/>
      <c r="QJU151" s="467"/>
      <c r="QJV151" s="467"/>
      <c r="QJW151" s="467"/>
      <c r="QJX151" s="467"/>
      <c r="QJY151" s="467"/>
      <c r="QJZ151" s="467"/>
      <c r="QKA151" s="467"/>
      <c r="QKB151" s="467"/>
      <c r="QKC151" s="467"/>
      <c r="QKD151" s="467"/>
      <c r="QKE151" s="467"/>
      <c r="QKF151" s="467"/>
      <c r="QKG151" s="467"/>
      <c r="QKH151" s="467"/>
      <c r="QKI151" s="467"/>
      <c r="QKJ151" s="467"/>
      <c r="QKK151" s="467"/>
      <c r="QKL151" s="467"/>
      <c r="QKM151" s="467"/>
      <c r="QKN151" s="467"/>
      <c r="QKO151" s="467"/>
      <c r="QKP151" s="467"/>
      <c r="QKQ151" s="467"/>
      <c r="QKR151" s="467"/>
      <c r="QKS151" s="467"/>
      <c r="QKT151" s="467"/>
      <c r="QKU151" s="467"/>
      <c r="QKV151" s="467"/>
      <c r="QKW151" s="467"/>
      <c r="QKX151" s="467"/>
      <c r="QKY151" s="467"/>
      <c r="QKZ151" s="467"/>
      <c r="QLA151" s="467"/>
      <c r="QLB151" s="467"/>
      <c r="QLC151" s="467"/>
      <c r="QLD151" s="467"/>
      <c r="QLE151" s="467"/>
      <c r="QLF151" s="467"/>
      <c r="QLG151" s="467"/>
      <c r="QLH151" s="467"/>
      <c r="QLI151" s="467"/>
      <c r="QLJ151" s="467"/>
      <c r="QLK151" s="467"/>
      <c r="QLL151" s="467"/>
      <c r="QLM151" s="467"/>
      <c r="QLN151" s="467"/>
      <c r="QLO151" s="467"/>
      <c r="QLP151" s="467"/>
      <c r="QLQ151" s="467"/>
      <c r="QLR151" s="467"/>
      <c r="QLS151" s="467"/>
      <c r="QLT151" s="467"/>
      <c r="QLU151" s="467"/>
      <c r="QLV151" s="467"/>
      <c r="QLW151" s="467"/>
      <c r="QLX151" s="467"/>
      <c r="QLY151" s="467"/>
      <c r="QLZ151" s="467"/>
      <c r="QMA151" s="467"/>
      <c r="QMB151" s="467"/>
      <c r="QMC151" s="467"/>
      <c r="QMD151" s="467"/>
      <c r="QME151" s="467"/>
      <c r="QMF151" s="467"/>
      <c r="QMG151" s="467"/>
      <c r="QMH151" s="467"/>
      <c r="QMI151" s="467"/>
      <c r="QMJ151" s="467"/>
      <c r="QMK151" s="467"/>
      <c r="QML151" s="467"/>
      <c r="QMM151" s="467"/>
      <c r="QMN151" s="467"/>
      <c r="QMO151" s="467"/>
      <c r="QMP151" s="467"/>
      <c r="QMQ151" s="467"/>
      <c r="QMR151" s="467"/>
      <c r="QMS151" s="467"/>
      <c r="QMT151" s="467"/>
      <c r="QMU151" s="467"/>
      <c r="QMV151" s="467"/>
      <c r="QMW151" s="467"/>
      <c r="QMX151" s="467"/>
      <c r="QMY151" s="467"/>
      <c r="QMZ151" s="467"/>
      <c r="QNA151" s="467"/>
      <c r="QNB151" s="467"/>
      <c r="QNC151" s="467"/>
      <c r="QND151" s="467"/>
      <c r="QNE151" s="467"/>
      <c r="QNF151" s="467"/>
      <c r="QNG151" s="467"/>
      <c r="QNH151" s="467"/>
      <c r="QNI151" s="467"/>
      <c r="QNJ151" s="467"/>
      <c r="QNK151" s="467"/>
      <c r="QNL151" s="467"/>
      <c r="QNM151" s="467"/>
      <c r="QNN151" s="467"/>
      <c r="QNO151" s="467"/>
      <c r="QNP151" s="467"/>
      <c r="QNQ151" s="467"/>
      <c r="QNR151" s="467"/>
      <c r="QNS151" s="467"/>
      <c r="QNT151" s="467"/>
      <c r="QNU151" s="467"/>
      <c r="QNV151" s="467"/>
      <c r="QNW151" s="467"/>
      <c r="QNX151" s="467"/>
      <c r="QNY151" s="467"/>
      <c r="QNZ151" s="467"/>
      <c r="QOA151" s="467"/>
      <c r="QOB151" s="467"/>
      <c r="QOC151" s="467"/>
      <c r="QOD151" s="467"/>
      <c r="QOE151" s="467"/>
      <c r="QOF151" s="467"/>
      <c r="QOG151" s="467"/>
      <c r="QOH151" s="467"/>
      <c r="QOI151" s="467"/>
      <c r="QOJ151" s="467"/>
      <c r="QOK151" s="467"/>
      <c r="QOL151" s="467"/>
      <c r="QOM151" s="467"/>
      <c r="QON151" s="467"/>
      <c r="QOO151" s="467"/>
      <c r="QOP151" s="467"/>
      <c r="QOQ151" s="467"/>
      <c r="QOR151" s="467"/>
      <c r="QOS151" s="467"/>
      <c r="QOT151" s="467"/>
      <c r="QOU151" s="467"/>
      <c r="QOV151" s="467"/>
      <c r="QOW151" s="467"/>
      <c r="QOX151" s="467"/>
      <c r="QOY151" s="467"/>
      <c r="QOZ151" s="467"/>
      <c r="QPA151" s="467"/>
      <c r="QPB151" s="467"/>
      <c r="QPC151" s="467"/>
      <c r="QPD151" s="467"/>
      <c r="QPE151" s="467"/>
      <c r="QPF151" s="467"/>
      <c r="QPG151" s="467"/>
      <c r="QPH151" s="467"/>
      <c r="QPI151" s="467"/>
      <c r="QPJ151" s="467"/>
      <c r="QPK151" s="467"/>
      <c r="QPL151" s="467"/>
      <c r="QPM151" s="467"/>
      <c r="QPN151" s="467"/>
      <c r="QPO151" s="467"/>
      <c r="QPP151" s="467"/>
      <c r="QPQ151" s="467"/>
      <c r="QPR151" s="467"/>
      <c r="QPS151" s="467"/>
      <c r="QPT151" s="467"/>
      <c r="QPU151" s="467"/>
      <c r="QPV151" s="467"/>
      <c r="QPW151" s="467"/>
      <c r="QPX151" s="467"/>
      <c r="QPY151" s="467"/>
      <c r="QPZ151" s="467"/>
      <c r="QQA151" s="467"/>
      <c r="QQB151" s="467"/>
      <c r="QQC151" s="467"/>
      <c r="QQD151" s="467"/>
      <c r="QQE151" s="467"/>
      <c r="QQF151" s="467"/>
      <c r="QQG151" s="467"/>
      <c r="QQH151" s="467"/>
      <c r="QQI151" s="467"/>
      <c r="QQJ151" s="467"/>
      <c r="QQK151" s="467"/>
      <c r="QQL151" s="467"/>
      <c r="QQM151" s="467"/>
      <c r="QQN151" s="467"/>
      <c r="QQO151" s="467"/>
      <c r="QQP151" s="467"/>
      <c r="QQQ151" s="467"/>
      <c r="QQR151" s="467"/>
      <c r="QQS151" s="467"/>
      <c r="QQT151" s="467"/>
      <c r="QQU151" s="467"/>
      <c r="QQV151" s="467"/>
      <c r="QQW151" s="467"/>
      <c r="QQX151" s="467"/>
      <c r="QQY151" s="467"/>
      <c r="QQZ151" s="467"/>
      <c r="QRA151" s="467"/>
      <c r="QRB151" s="467"/>
      <c r="QRC151" s="467"/>
      <c r="QRD151" s="467"/>
      <c r="QRE151" s="467"/>
      <c r="QRF151" s="467"/>
      <c r="QRG151" s="467"/>
      <c r="QRH151" s="467"/>
      <c r="QRI151" s="467"/>
      <c r="QRJ151" s="467"/>
      <c r="QRK151" s="467"/>
      <c r="QRL151" s="467"/>
      <c r="QRM151" s="467"/>
      <c r="QRN151" s="467"/>
      <c r="QRO151" s="467"/>
      <c r="QRP151" s="467"/>
      <c r="QRQ151" s="467"/>
      <c r="QRR151" s="467"/>
      <c r="QRS151" s="467"/>
      <c r="QRT151" s="467"/>
      <c r="QRU151" s="467"/>
      <c r="QRV151" s="467"/>
      <c r="QRW151" s="467"/>
      <c r="QRX151" s="467"/>
      <c r="QRY151" s="467"/>
      <c r="QRZ151" s="467"/>
      <c r="QSA151" s="467"/>
      <c r="QSB151" s="467"/>
      <c r="QSC151" s="467"/>
      <c r="QSD151" s="467"/>
      <c r="QSE151" s="467"/>
      <c r="QSF151" s="467"/>
      <c r="QSG151" s="467"/>
      <c r="QSH151" s="467"/>
      <c r="QSI151" s="467"/>
      <c r="QSJ151" s="467"/>
      <c r="QSK151" s="467"/>
      <c r="QSL151" s="467"/>
      <c r="QSM151" s="467"/>
      <c r="QSN151" s="467"/>
      <c r="QSO151" s="467"/>
      <c r="QSP151" s="467"/>
      <c r="QSQ151" s="467"/>
      <c r="QSR151" s="467"/>
      <c r="QSS151" s="467"/>
      <c r="QST151" s="467"/>
      <c r="QSU151" s="467"/>
      <c r="QSV151" s="467"/>
      <c r="QSW151" s="467"/>
      <c r="QSX151" s="467"/>
      <c r="QSY151" s="467"/>
      <c r="QSZ151" s="467"/>
      <c r="QTA151" s="467"/>
      <c r="QTB151" s="467"/>
      <c r="QTC151" s="467"/>
      <c r="QTD151" s="467"/>
      <c r="QTE151" s="467"/>
      <c r="QTF151" s="467"/>
      <c r="QTG151" s="467"/>
      <c r="QTH151" s="467"/>
      <c r="QTI151" s="467"/>
      <c r="QTJ151" s="467"/>
      <c r="QTK151" s="467"/>
      <c r="QTL151" s="467"/>
      <c r="QTM151" s="467"/>
      <c r="QTN151" s="467"/>
      <c r="QTO151" s="467"/>
      <c r="QTP151" s="467"/>
      <c r="QTQ151" s="467"/>
      <c r="QTR151" s="467"/>
      <c r="QTS151" s="467"/>
      <c r="QTT151" s="467"/>
      <c r="QTU151" s="467"/>
      <c r="QTV151" s="467"/>
      <c r="QTW151" s="467"/>
      <c r="QTX151" s="467"/>
      <c r="QTY151" s="467"/>
      <c r="QTZ151" s="467"/>
      <c r="QUA151" s="467"/>
      <c r="QUB151" s="467"/>
      <c r="QUC151" s="467"/>
      <c r="QUD151" s="467"/>
      <c r="QUE151" s="467"/>
      <c r="QUF151" s="467"/>
      <c r="QUG151" s="467"/>
      <c r="QUH151" s="467"/>
      <c r="QUI151" s="467"/>
      <c r="QUJ151" s="467"/>
      <c r="QUK151" s="467"/>
      <c r="QUL151" s="467"/>
      <c r="QUM151" s="467"/>
      <c r="QUN151" s="467"/>
      <c r="QUO151" s="467"/>
      <c r="QUP151" s="467"/>
      <c r="QUQ151" s="467"/>
      <c r="QUR151" s="467"/>
      <c r="QUS151" s="467"/>
      <c r="QUT151" s="467"/>
      <c r="QUU151" s="467"/>
      <c r="QUV151" s="467"/>
      <c r="QUW151" s="467"/>
      <c r="QUX151" s="467"/>
      <c r="QUY151" s="467"/>
      <c r="QUZ151" s="467"/>
      <c r="QVA151" s="467"/>
      <c r="QVB151" s="467"/>
      <c r="QVC151" s="467"/>
      <c r="QVD151" s="467"/>
      <c r="QVE151" s="467"/>
      <c r="QVF151" s="467"/>
      <c r="QVG151" s="467"/>
      <c r="QVH151" s="467"/>
      <c r="QVI151" s="467"/>
      <c r="QVJ151" s="467"/>
      <c r="QVK151" s="467"/>
      <c r="QVL151" s="467"/>
      <c r="QVM151" s="467"/>
      <c r="QVN151" s="467"/>
      <c r="QVO151" s="467"/>
      <c r="QVP151" s="467"/>
      <c r="QVQ151" s="467"/>
      <c r="QVR151" s="467"/>
      <c r="QVS151" s="467"/>
      <c r="QVT151" s="467"/>
      <c r="QVU151" s="467"/>
      <c r="QVV151" s="467"/>
      <c r="QVW151" s="467"/>
      <c r="QVX151" s="467"/>
      <c r="QVY151" s="467"/>
      <c r="QVZ151" s="467"/>
      <c r="QWA151" s="467"/>
      <c r="QWB151" s="467"/>
      <c r="QWC151" s="467"/>
      <c r="QWD151" s="467"/>
      <c r="QWE151" s="467"/>
      <c r="QWF151" s="467"/>
      <c r="QWG151" s="467"/>
      <c r="QWH151" s="467"/>
      <c r="QWI151" s="467"/>
      <c r="QWJ151" s="467"/>
      <c r="QWK151" s="467"/>
      <c r="QWL151" s="467"/>
      <c r="QWM151" s="467"/>
      <c r="QWN151" s="467"/>
      <c r="QWO151" s="467"/>
      <c r="QWP151" s="467"/>
      <c r="QWQ151" s="467"/>
      <c r="QWR151" s="467"/>
      <c r="QWS151" s="467"/>
      <c r="QWT151" s="467"/>
      <c r="QWU151" s="467"/>
      <c r="QWV151" s="467"/>
      <c r="QWW151" s="467"/>
      <c r="QWX151" s="467"/>
      <c r="QWY151" s="467"/>
      <c r="QWZ151" s="467"/>
      <c r="QXA151" s="467"/>
      <c r="QXB151" s="467"/>
      <c r="QXC151" s="467"/>
      <c r="QXD151" s="467"/>
      <c r="QXE151" s="467"/>
      <c r="QXF151" s="467"/>
      <c r="QXG151" s="467"/>
      <c r="QXH151" s="467"/>
      <c r="QXI151" s="467"/>
      <c r="QXJ151" s="467"/>
      <c r="QXK151" s="467"/>
      <c r="QXL151" s="467"/>
      <c r="QXM151" s="467"/>
      <c r="QXN151" s="467"/>
      <c r="QXO151" s="467"/>
      <c r="QXP151" s="467"/>
      <c r="QXQ151" s="467"/>
      <c r="QXR151" s="467"/>
      <c r="QXS151" s="467"/>
      <c r="QXT151" s="467"/>
      <c r="QXU151" s="467"/>
      <c r="QXV151" s="467"/>
      <c r="QXW151" s="467"/>
      <c r="QXX151" s="467"/>
      <c r="QXY151" s="467"/>
      <c r="QXZ151" s="467"/>
      <c r="QYA151" s="467"/>
      <c r="QYB151" s="467"/>
      <c r="QYC151" s="467"/>
      <c r="QYD151" s="467"/>
      <c r="QYE151" s="467"/>
      <c r="QYF151" s="467"/>
      <c r="QYG151" s="467"/>
      <c r="QYH151" s="467"/>
      <c r="QYI151" s="467"/>
      <c r="QYJ151" s="467"/>
      <c r="QYK151" s="467"/>
      <c r="QYL151" s="467"/>
      <c r="QYM151" s="467"/>
      <c r="QYN151" s="467"/>
      <c r="QYO151" s="467"/>
      <c r="QYP151" s="467"/>
      <c r="QYQ151" s="467"/>
      <c r="QYR151" s="467"/>
      <c r="QYS151" s="467"/>
      <c r="QYT151" s="467"/>
      <c r="QYU151" s="467"/>
      <c r="QYV151" s="467"/>
      <c r="QYW151" s="467"/>
      <c r="QYX151" s="467"/>
      <c r="QYY151" s="467"/>
      <c r="QYZ151" s="467"/>
      <c r="QZA151" s="467"/>
      <c r="QZB151" s="467"/>
      <c r="QZC151" s="467"/>
      <c r="QZD151" s="467"/>
      <c r="QZE151" s="467"/>
      <c r="QZF151" s="467"/>
      <c r="QZG151" s="467"/>
      <c r="QZH151" s="467"/>
      <c r="QZI151" s="467"/>
      <c r="QZJ151" s="467"/>
      <c r="QZK151" s="467"/>
      <c r="QZL151" s="467"/>
      <c r="QZM151" s="467"/>
      <c r="QZN151" s="467"/>
      <c r="QZO151" s="467"/>
      <c r="QZP151" s="467"/>
      <c r="QZQ151" s="467"/>
      <c r="QZR151" s="467"/>
      <c r="QZS151" s="467"/>
      <c r="QZT151" s="467"/>
      <c r="QZU151" s="467"/>
      <c r="QZV151" s="467"/>
      <c r="QZW151" s="467"/>
      <c r="QZX151" s="467"/>
      <c r="QZY151" s="467"/>
      <c r="QZZ151" s="467"/>
      <c r="RAA151" s="467"/>
      <c r="RAB151" s="467"/>
      <c r="RAC151" s="467"/>
      <c r="RAD151" s="467"/>
      <c r="RAE151" s="467"/>
      <c r="RAF151" s="467"/>
      <c r="RAG151" s="467"/>
      <c r="RAH151" s="467"/>
      <c r="RAI151" s="467"/>
      <c r="RAJ151" s="467"/>
      <c r="RAK151" s="467"/>
      <c r="RAL151" s="467"/>
      <c r="RAM151" s="467"/>
      <c r="RAN151" s="467"/>
      <c r="RAO151" s="467"/>
      <c r="RAP151" s="467"/>
      <c r="RAQ151" s="467"/>
      <c r="RAR151" s="467"/>
      <c r="RAS151" s="467"/>
      <c r="RAT151" s="467"/>
      <c r="RAU151" s="467"/>
      <c r="RAV151" s="467"/>
      <c r="RAW151" s="467"/>
      <c r="RAX151" s="467"/>
      <c r="RAY151" s="467"/>
      <c r="RAZ151" s="467"/>
      <c r="RBA151" s="467"/>
      <c r="RBB151" s="467"/>
      <c r="RBC151" s="467"/>
      <c r="RBD151" s="467"/>
      <c r="RBE151" s="467"/>
      <c r="RBF151" s="467"/>
      <c r="RBG151" s="467"/>
      <c r="RBH151" s="467"/>
      <c r="RBI151" s="467"/>
      <c r="RBJ151" s="467"/>
      <c r="RBK151" s="467"/>
      <c r="RBL151" s="467"/>
      <c r="RBM151" s="467"/>
      <c r="RBN151" s="467"/>
      <c r="RBO151" s="467"/>
      <c r="RBP151" s="467"/>
      <c r="RBQ151" s="467"/>
      <c r="RBR151" s="467"/>
      <c r="RBS151" s="467"/>
      <c r="RBT151" s="467"/>
      <c r="RBU151" s="467"/>
      <c r="RBV151" s="467"/>
      <c r="RBW151" s="467"/>
      <c r="RBX151" s="467"/>
      <c r="RBY151" s="467"/>
      <c r="RBZ151" s="467"/>
      <c r="RCA151" s="467"/>
      <c r="RCB151" s="467"/>
      <c r="RCC151" s="467"/>
      <c r="RCD151" s="467"/>
      <c r="RCE151" s="467"/>
      <c r="RCF151" s="467"/>
      <c r="RCG151" s="467"/>
      <c r="RCH151" s="467"/>
      <c r="RCI151" s="467"/>
      <c r="RCJ151" s="467"/>
      <c r="RCK151" s="467"/>
      <c r="RCL151" s="467"/>
      <c r="RCM151" s="467"/>
      <c r="RCN151" s="467"/>
      <c r="RCO151" s="467"/>
      <c r="RCP151" s="467"/>
      <c r="RCQ151" s="467"/>
      <c r="RCR151" s="467"/>
      <c r="RCS151" s="467"/>
      <c r="RCT151" s="467"/>
      <c r="RCU151" s="467"/>
      <c r="RCV151" s="467"/>
      <c r="RCW151" s="467"/>
      <c r="RCX151" s="467"/>
      <c r="RCY151" s="467"/>
      <c r="RCZ151" s="467"/>
      <c r="RDA151" s="467"/>
      <c r="RDB151" s="467"/>
      <c r="RDC151" s="467"/>
      <c r="RDD151" s="467"/>
      <c r="RDE151" s="467"/>
      <c r="RDF151" s="467"/>
      <c r="RDG151" s="467"/>
      <c r="RDH151" s="467"/>
      <c r="RDI151" s="467"/>
      <c r="RDJ151" s="467"/>
      <c r="RDK151" s="467"/>
      <c r="RDL151" s="467"/>
      <c r="RDM151" s="467"/>
      <c r="RDN151" s="467"/>
      <c r="RDO151" s="467"/>
      <c r="RDP151" s="467"/>
      <c r="RDQ151" s="467"/>
      <c r="RDR151" s="467"/>
      <c r="RDS151" s="467"/>
      <c r="RDT151" s="467"/>
      <c r="RDU151" s="467"/>
      <c r="RDV151" s="467"/>
      <c r="RDW151" s="467"/>
      <c r="RDX151" s="467"/>
      <c r="RDY151" s="467"/>
      <c r="RDZ151" s="467"/>
      <c r="REA151" s="467"/>
      <c r="REB151" s="467"/>
      <c r="REC151" s="467"/>
      <c r="RED151" s="467"/>
      <c r="REE151" s="467"/>
      <c r="REF151" s="467"/>
      <c r="REG151" s="467"/>
      <c r="REH151" s="467"/>
      <c r="REI151" s="467"/>
      <c r="REJ151" s="467"/>
      <c r="REK151" s="467"/>
      <c r="REL151" s="467"/>
      <c r="REM151" s="467"/>
      <c r="REN151" s="467"/>
      <c r="REO151" s="467"/>
      <c r="REP151" s="467"/>
      <c r="REQ151" s="467"/>
      <c r="RER151" s="467"/>
      <c r="RES151" s="467"/>
      <c r="RET151" s="467"/>
      <c r="REU151" s="467"/>
      <c r="REV151" s="467"/>
      <c r="REW151" s="467"/>
      <c r="REX151" s="467"/>
      <c r="REY151" s="467"/>
      <c r="REZ151" s="467"/>
      <c r="RFA151" s="467"/>
      <c r="RFB151" s="467"/>
      <c r="RFC151" s="467"/>
      <c r="RFD151" s="467"/>
      <c r="RFE151" s="467"/>
      <c r="RFF151" s="467"/>
      <c r="RFG151" s="467"/>
      <c r="RFH151" s="467"/>
      <c r="RFI151" s="467"/>
      <c r="RFJ151" s="467"/>
      <c r="RFK151" s="467"/>
      <c r="RFL151" s="467"/>
      <c r="RFM151" s="467"/>
      <c r="RFN151" s="467"/>
      <c r="RFO151" s="467"/>
      <c r="RFP151" s="467"/>
      <c r="RFQ151" s="467"/>
      <c r="RFR151" s="467"/>
      <c r="RFS151" s="467"/>
      <c r="RFT151" s="467"/>
      <c r="RFU151" s="467"/>
      <c r="RFV151" s="467"/>
      <c r="RFW151" s="467"/>
      <c r="RFX151" s="467"/>
      <c r="RFY151" s="467"/>
      <c r="RFZ151" s="467"/>
      <c r="RGA151" s="467"/>
      <c r="RGB151" s="467"/>
      <c r="RGC151" s="467"/>
      <c r="RGD151" s="467"/>
      <c r="RGE151" s="467"/>
      <c r="RGF151" s="467"/>
      <c r="RGG151" s="467"/>
      <c r="RGH151" s="467"/>
      <c r="RGI151" s="467"/>
      <c r="RGJ151" s="467"/>
      <c r="RGK151" s="467"/>
      <c r="RGL151" s="467"/>
      <c r="RGM151" s="467"/>
      <c r="RGN151" s="467"/>
      <c r="RGO151" s="467"/>
      <c r="RGP151" s="467"/>
      <c r="RGQ151" s="467"/>
      <c r="RGR151" s="467"/>
      <c r="RGS151" s="467"/>
      <c r="RGT151" s="467"/>
      <c r="RGU151" s="467"/>
      <c r="RGV151" s="467"/>
      <c r="RGW151" s="467"/>
      <c r="RGX151" s="467"/>
      <c r="RGY151" s="467"/>
      <c r="RGZ151" s="467"/>
      <c r="RHA151" s="467"/>
      <c r="RHB151" s="467"/>
      <c r="RHC151" s="467"/>
      <c r="RHD151" s="467"/>
      <c r="RHE151" s="467"/>
      <c r="RHF151" s="467"/>
      <c r="RHG151" s="467"/>
      <c r="RHH151" s="467"/>
      <c r="RHI151" s="467"/>
      <c r="RHJ151" s="467"/>
      <c r="RHK151" s="467"/>
      <c r="RHL151" s="467"/>
      <c r="RHM151" s="467"/>
      <c r="RHN151" s="467"/>
      <c r="RHO151" s="467"/>
      <c r="RHP151" s="467"/>
      <c r="RHQ151" s="467"/>
      <c r="RHR151" s="467"/>
      <c r="RHS151" s="467"/>
      <c r="RHT151" s="467"/>
      <c r="RHU151" s="467"/>
      <c r="RHV151" s="467"/>
      <c r="RHW151" s="467"/>
      <c r="RHX151" s="467"/>
      <c r="RHY151" s="467"/>
      <c r="RHZ151" s="467"/>
      <c r="RIA151" s="467"/>
      <c r="RIB151" s="467"/>
      <c r="RIC151" s="467"/>
      <c r="RID151" s="467"/>
      <c r="RIE151" s="467"/>
      <c r="RIF151" s="467"/>
      <c r="RIG151" s="467"/>
      <c r="RIH151" s="467"/>
      <c r="RII151" s="467"/>
      <c r="RIJ151" s="467"/>
      <c r="RIK151" s="467"/>
      <c r="RIL151" s="467"/>
      <c r="RIM151" s="467"/>
      <c r="RIN151" s="467"/>
      <c r="RIO151" s="467"/>
      <c r="RIP151" s="467"/>
      <c r="RIQ151" s="467"/>
      <c r="RIR151" s="467"/>
      <c r="RIS151" s="467"/>
      <c r="RIT151" s="467"/>
      <c r="RIU151" s="467"/>
      <c r="RIV151" s="467"/>
      <c r="RIW151" s="467"/>
      <c r="RIX151" s="467"/>
      <c r="RIY151" s="467"/>
      <c r="RIZ151" s="467"/>
      <c r="RJA151" s="467"/>
      <c r="RJB151" s="467"/>
      <c r="RJC151" s="467"/>
      <c r="RJD151" s="467"/>
      <c r="RJE151" s="467"/>
      <c r="RJF151" s="467"/>
      <c r="RJG151" s="467"/>
      <c r="RJH151" s="467"/>
      <c r="RJI151" s="467"/>
      <c r="RJJ151" s="467"/>
      <c r="RJK151" s="467"/>
      <c r="RJL151" s="467"/>
      <c r="RJM151" s="467"/>
      <c r="RJN151" s="467"/>
      <c r="RJO151" s="467"/>
      <c r="RJP151" s="467"/>
      <c r="RJQ151" s="467"/>
      <c r="RJR151" s="467"/>
      <c r="RJS151" s="467"/>
      <c r="RJT151" s="467"/>
      <c r="RJU151" s="467"/>
      <c r="RJV151" s="467"/>
      <c r="RJW151" s="467"/>
      <c r="RJX151" s="467"/>
      <c r="RJY151" s="467"/>
      <c r="RJZ151" s="467"/>
      <c r="RKA151" s="467"/>
      <c r="RKB151" s="467"/>
      <c r="RKC151" s="467"/>
      <c r="RKD151" s="467"/>
      <c r="RKE151" s="467"/>
      <c r="RKF151" s="467"/>
      <c r="RKG151" s="467"/>
      <c r="RKH151" s="467"/>
      <c r="RKI151" s="467"/>
      <c r="RKJ151" s="467"/>
      <c r="RKK151" s="467"/>
      <c r="RKL151" s="467"/>
      <c r="RKM151" s="467"/>
      <c r="RKN151" s="467"/>
      <c r="RKO151" s="467"/>
      <c r="RKP151" s="467"/>
      <c r="RKQ151" s="467"/>
      <c r="RKR151" s="467"/>
      <c r="RKS151" s="467"/>
      <c r="RKT151" s="467"/>
      <c r="RKU151" s="467"/>
      <c r="RKV151" s="467"/>
      <c r="RKW151" s="467"/>
      <c r="RKX151" s="467"/>
      <c r="RKY151" s="467"/>
      <c r="RKZ151" s="467"/>
      <c r="RLA151" s="467"/>
      <c r="RLB151" s="467"/>
      <c r="RLC151" s="467"/>
      <c r="RLD151" s="467"/>
      <c r="RLE151" s="467"/>
      <c r="RLF151" s="467"/>
      <c r="RLG151" s="467"/>
      <c r="RLH151" s="467"/>
      <c r="RLI151" s="467"/>
      <c r="RLJ151" s="467"/>
      <c r="RLK151" s="467"/>
      <c r="RLL151" s="467"/>
      <c r="RLM151" s="467"/>
      <c r="RLN151" s="467"/>
      <c r="RLO151" s="467"/>
      <c r="RLP151" s="467"/>
      <c r="RLQ151" s="467"/>
      <c r="RLR151" s="467"/>
      <c r="RLS151" s="467"/>
      <c r="RLT151" s="467"/>
      <c r="RLU151" s="467"/>
      <c r="RLV151" s="467"/>
      <c r="RLW151" s="467"/>
      <c r="RLX151" s="467"/>
      <c r="RLY151" s="467"/>
      <c r="RLZ151" s="467"/>
      <c r="RMA151" s="467"/>
      <c r="RMB151" s="467"/>
      <c r="RMC151" s="467"/>
      <c r="RMD151" s="467"/>
      <c r="RME151" s="467"/>
      <c r="RMF151" s="467"/>
      <c r="RMG151" s="467"/>
      <c r="RMH151" s="467"/>
      <c r="RMI151" s="467"/>
      <c r="RMJ151" s="467"/>
      <c r="RMK151" s="467"/>
      <c r="RML151" s="467"/>
      <c r="RMM151" s="467"/>
      <c r="RMN151" s="467"/>
      <c r="RMO151" s="467"/>
      <c r="RMP151" s="467"/>
      <c r="RMQ151" s="467"/>
      <c r="RMR151" s="467"/>
      <c r="RMS151" s="467"/>
      <c r="RMT151" s="467"/>
      <c r="RMU151" s="467"/>
      <c r="RMV151" s="467"/>
      <c r="RMW151" s="467"/>
      <c r="RMX151" s="467"/>
      <c r="RMY151" s="467"/>
      <c r="RMZ151" s="467"/>
      <c r="RNA151" s="467"/>
      <c r="RNB151" s="467"/>
      <c r="RNC151" s="467"/>
      <c r="RND151" s="467"/>
      <c r="RNE151" s="467"/>
      <c r="RNF151" s="467"/>
      <c r="RNG151" s="467"/>
      <c r="RNH151" s="467"/>
      <c r="RNI151" s="467"/>
      <c r="RNJ151" s="467"/>
      <c r="RNK151" s="467"/>
      <c r="RNL151" s="467"/>
      <c r="RNM151" s="467"/>
      <c r="RNN151" s="467"/>
      <c r="RNO151" s="467"/>
      <c r="RNP151" s="467"/>
      <c r="RNQ151" s="467"/>
      <c r="RNR151" s="467"/>
      <c r="RNS151" s="467"/>
      <c r="RNT151" s="467"/>
      <c r="RNU151" s="467"/>
      <c r="RNV151" s="467"/>
      <c r="RNW151" s="467"/>
      <c r="RNX151" s="467"/>
      <c r="RNY151" s="467"/>
      <c r="RNZ151" s="467"/>
      <c r="ROA151" s="467"/>
      <c r="ROB151" s="467"/>
      <c r="ROC151" s="467"/>
      <c r="ROD151" s="467"/>
      <c r="ROE151" s="467"/>
      <c r="ROF151" s="467"/>
      <c r="ROG151" s="467"/>
      <c r="ROH151" s="467"/>
      <c r="ROI151" s="467"/>
      <c r="ROJ151" s="467"/>
      <c r="ROK151" s="467"/>
      <c r="ROL151" s="467"/>
      <c r="ROM151" s="467"/>
      <c r="RON151" s="467"/>
      <c r="ROO151" s="467"/>
      <c r="ROP151" s="467"/>
      <c r="ROQ151" s="467"/>
      <c r="ROR151" s="467"/>
      <c r="ROS151" s="467"/>
      <c r="ROT151" s="467"/>
      <c r="ROU151" s="467"/>
      <c r="ROV151" s="467"/>
      <c r="ROW151" s="467"/>
      <c r="ROX151" s="467"/>
      <c r="ROY151" s="467"/>
      <c r="ROZ151" s="467"/>
      <c r="RPA151" s="467"/>
      <c r="RPB151" s="467"/>
      <c r="RPC151" s="467"/>
      <c r="RPD151" s="467"/>
      <c r="RPE151" s="467"/>
      <c r="RPF151" s="467"/>
      <c r="RPG151" s="467"/>
      <c r="RPH151" s="467"/>
      <c r="RPI151" s="467"/>
      <c r="RPJ151" s="467"/>
      <c r="RPK151" s="467"/>
      <c r="RPL151" s="467"/>
      <c r="RPM151" s="467"/>
      <c r="RPN151" s="467"/>
      <c r="RPO151" s="467"/>
      <c r="RPP151" s="467"/>
      <c r="RPQ151" s="467"/>
      <c r="RPR151" s="467"/>
      <c r="RPS151" s="467"/>
      <c r="RPT151" s="467"/>
      <c r="RPU151" s="467"/>
      <c r="RPV151" s="467"/>
      <c r="RPW151" s="467"/>
      <c r="RPX151" s="467"/>
      <c r="RPY151" s="467"/>
      <c r="RPZ151" s="467"/>
      <c r="RQA151" s="467"/>
      <c r="RQB151" s="467"/>
      <c r="RQC151" s="467"/>
      <c r="RQD151" s="467"/>
      <c r="RQE151" s="467"/>
      <c r="RQF151" s="467"/>
      <c r="RQG151" s="467"/>
      <c r="RQH151" s="467"/>
      <c r="RQI151" s="467"/>
      <c r="RQJ151" s="467"/>
      <c r="RQK151" s="467"/>
      <c r="RQL151" s="467"/>
      <c r="RQM151" s="467"/>
      <c r="RQN151" s="467"/>
      <c r="RQO151" s="467"/>
      <c r="RQP151" s="467"/>
      <c r="RQQ151" s="467"/>
      <c r="RQR151" s="467"/>
      <c r="RQS151" s="467"/>
      <c r="RQT151" s="467"/>
      <c r="RQU151" s="467"/>
      <c r="RQV151" s="467"/>
      <c r="RQW151" s="467"/>
      <c r="RQX151" s="467"/>
      <c r="RQY151" s="467"/>
      <c r="RQZ151" s="467"/>
      <c r="RRA151" s="467"/>
      <c r="RRB151" s="467"/>
      <c r="RRC151" s="467"/>
      <c r="RRD151" s="467"/>
      <c r="RRE151" s="467"/>
      <c r="RRF151" s="467"/>
      <c r="RRG151" s="467"/>
      <c r="RRH151" s="467"/>
      <c r="RRI151" s="467"/>
      <c r="RRJ151" s="467"/>
      <c r="RRK151" s="467"/>
      <c r="RRL151" s="467"/>
      <c r="RRM151" s="467"/>
      <c r="RRN151" s="467"/>
      <c r="RRO151" s="467"/>
      <c r="RRP151" s="467"/>
      <c r="RRQ151" s="467"/>
      <c r="RRR151" s="467"/>
      <c r="RRS151" s="467"/>
      <c r="RRT151" s="467"/>
      <c r="RRU151" s="467"/>
      <c r="RRV151" s="467"/>
      <c r="RRW151" s="467"/>
      <c r="RRX151" s="467"/>
      <c r="RRY151" s="467"/>
      <c r="RRZ151" s="467"/>
      <c r="RSA151" s="467"/>
      <c r="RSB151" s="467"/>
      <c r="RSC151" s="467"/>
      <c r="RSD151" s="467"/>
      <c r="RSE151" s="467"/>
      <c r="RSF151" s="467"/>
      <c r="RSG151" s="467"/>
      <c r="RSH151" s="467"/>
      <c r="RSI151" s="467"/>
      <c r="RSJ151" s="467"/>
      <c r="RSK151" s="467"/>
      <c r="RSL151" s="467"/>
      <c r="RSM151" s="467"/>
      <c r="RSN151" s="467"/>
      <c r="RSO151" s="467"/>
      <c r="RSP151" s="467"/>
      <c r="RSQ151" s="467"/>
      <c r="RSR151" s="467"/>
      <c r="RSS151" s="467"/>
      <c r="RST151" s="467"/>
      <c r="RSU151" s="467"/>
      <c r="RSV151" s="467"/>
      <c r="RSW151" s="467"/>
      <c r="RSX151" s="467"/>
      <c r="RSY151" s="467"/>
      <c r="RSZ151" s="467"/>
      <c r="RTA151" s="467"/>
      <c r="RTB151" s="467"/>
      <c r="RTC151" s="467"/>
      <c r="RTD151" s="467"/>
      <c r="RTE151" s="467"/>
      <c r="RTF151" s="467"/>
      <c r="RTG151" s="467"/>
      <c r="RTH151" s="467"/>
      <c r="RTI151" s="467"/>
      <c r="RTJ151" s="467"/>
      <c r="RTK151" s="467"/>
      <c r="RTL151" s="467"/>
      <c r="RTM151" s="467"/>
      <c r="RTN151" s="467"/>
      <c r="RTO151" s="467"/>
      <c r="RTP151" s="467"/>
      <c r="RTQ151" s="467"/>
      <c r="RTR151" s="467"/>
      <c r="RTS151" s="467"/>
      <c r="RTT151" s="467"/>
      <c r="RTU151" s="467"/>
      <c r="RTV151" s="467"/>
      <c r="RTW151" s="467"/>
      <c r="RTX151" s="467"/>
      <c r="RTY151" s="467"/>
      <c r="RTZ151" s="467"/>
      <c r="RUA151" s="467"/>
      <c r="RUB151" s="467"/>
      <c r="RUC151" s="467"/>
      <c r="RUD151" s="467"/>
      <c r="RUE151" s="467"/>
      <c r="RUF151" s="467"/>
      <c r="RUG151" s="467"/>
      <c r="RUH151" s="467"/>
      <c r="RUI151" s="467"/>
      <c r="RUJ151" s="467"/>
      <c r="RUK151" s="467"/>
      <c r="RUL151" s="467"/>
      <c r="RUM151" s="467"/>
      <c r="RUN151" s="467"/>
      <c r="RUO151" s="467"/>
      <c r="RUP151" s="467"/>
      <c r="RUQ151" s="467"/>
      <c r="RUR151" s="467"/>
      <c r="RUS151" s="467"/>
      <c r="RUT151" s="467"/>
      <c r="RUU151" s="467"/>
      <c r="RUV151" s="467"/>
      <c r="RUW151" s="467"/>
      <c r="RUX151" s="467"/>
      <c r="RUY151" s="467"/>
      <c r="RUZ151" s="467"/>
      <c r="RVA151" s="467"/>
      <c r="RVB151" s="467"/>
      <c r="RVC151" s="467"/>
      <c r="RVD151" s="467"/>
      <c r="RVE151" s="467"/>
      <c r="RVF151" s="467"/>
      <c r="RVG151" s="467"/>
      <c r="RVH151" s="467"/>
      <c r="RVI151" s="467"/>
      <c r="RVJ151" s="467"/>
      <c r="RVK151" s="467"/>
      <c r="RVL151" s="467"/>
      <c r="RVM151" s="467"/>
      <c r="RVN151" s="467"/>
      <c r="RVO151" s="467"/>
      <c r="RVP151" s="467"/>
      <c r="RVQ151" s="467"/>
      <c r="RVR151" s="467"/>
      <c r="RVS151" s="467"/>
      <c r="RVT151" s="467"/>
      <c r="RVU151" s="467"/>
      <c r="RVV151" s="467"/>
      <c r="RVW151" s="467"/>
      <c r="RVX151" s="467"/>
      <c r="RVY151" s="467"/>
      <c r="RVZ151" s="467"/>
      <c r="RWA151" s="467"/>
      <c r="RWB151" s="467"/>
      <c r="RWC151" s="467"/>
      <c r="RWD151" s="467"/>
      <c r="RWE151" s="467"/>
      <c r="RWF151" s="467"/>
      <c r="RWG151" s="467"/>
      <c r="RWH151" s="467"/>
      <c r="RWI151" s="467"/>
      <c r="RWJ151" s="467"/>
      <c r="RWK151" s="467"/>
      <c r="RWL151" s="467"/>
      <c r="RWM151" s="467"/>
      <c r="RWN151" s="467"/>
      <c r="RWO151" s="467"/>
      <c r="RWP151" s="467"/>
      <c r="RWQ151" s="467"/>
      <c r="RWR151" s="467"/>
      <c r="RWS151" s="467"/>
      <c r="RWT151" s="467"/>
      <c r="RWU151" s="467"/>
      <c r="RWV151" s="467"/>
      <c r="RWW151" s="467"/>
      <c r="RWX151" s="467"/>
      <c r="RWY151" s="467"/>
      <c r="RWZ151" s="467"/>
      <c r="RXA151" s="467"/>
      <c r="RXB151" s="467"/>
      <c r="RXC151" s="467"/>
      <c r="RXD151" s="467"/>
      <c r="RXE151" s="467"/>
      <c r="RXF151" s="467"/>
      <c r="RXG151" s="467"/>
      <c r="RXH151" s="467"/>
      <c r="RXI151" s="467"/>
      <c r="RXJ151" s="467"/>
      <c r="RXK151" s="467"/>
      <c r="RXL151" s="467"/>
      <c r="RXM151" s="467"/>
      <c r="RXN151" s="467"/>
      <c r="RXO151" s="467"/>
      <c r="RXP151" s="467"/>
      <c r="RXQ151" s="467"/>
      <c r="RXR151" s="467"/>
      <c r="RXS151" s="467"/>
      <c r="RXT151" s="467"/>
      <c r="RXU151" s="467"/>
      <c r="RXV151" s="467"/>
      <c r="RXW151" s="467"/>
      <c r="RXX151" s="467"/>
      <c r="RXY151" s="467"/>
      <c r="RXZ151" s="467"/>
      <c r="RYA151" s="467"/>
      <c r="RYB151" s="467"/>
      <c r="RYC151" s="467"/>
      <c r="RYD151" s="467"/>
      <c r="RYE151" s="467"/>
      <c r="RYF151" s="467"/>
      <c r="RYG151" s="467"/>
      <c r="RYH151" s="467"/>
      <c r="RYI151" s="467"/>
      <c r="RYJ151" s="467"/>
      <c r="RYK151" s="467"/>
      <c r="RYL151" s="467"/>
      <c r="RYM151" s="467"/>
      <c r="RYN151" s="467"/>
      <c r="RYO151" s="467"/>
      <c r="RYP151" s="467"/>
      <c r="RYQ151" s="467"/>
      <c r="RYR151" s="467"/>
      <c r="RYS151" s="467"/>
      <c r="RYT151" s="467"/>
      <c r="RYU151" s="467"/>
      <c r="RYV151" s="467"/>
      <c r="RYW151" s="467"/>
      <c r="RYX151" s="467"/>
      <c r="RYY151" s="467"/>
      <c r="RYZ151" s="467"/>
      <c r="RZA151" s="467"/>
      <c r="RZB151" s="467"/>
      <c r="RZC151" s="467"/>
      <c r="RZD151" s="467"/>
      <c r="RZE151" s="467"/>
      <c r="RZF151" s="467"/>
      <c r="RZG151" s="467"/>
      <c r="RZH151" s="467"/>
      <c r="RZI151" s="467"/>
      <c r="RZJ151" s="467"/>
      <c r="RZK151" s="467"/>
      <c r="RZL151" s="467"/>
      <c r="RZM151" s="467"/>
      <c r="RZN151" s="467"/>
      <c r="RZO151" s="467"/>
      <c r="RZP151" s="467"/>
      <c r="RZQ151" s="467"/>
      <c r="RZR151" s="467"/>
      <c r="RZS151" s="467"/>
      <c r="RZT151" s="467"/>
      <c r="RZU151" s="467"/>
      <c r="RZV151" s="467"/>
      <c r="RZW151" s="467"/>
      <c r="RZX151" s="467"/>
      <c r="RZY151" s="467"/>
      <c r="RZZ151" s="467"/>
      <c r="SAA151" s="467"/>
      <c r="SAB151" s="467"/>
      <c r="SAC151" s="467"/>
      <c r="SAD151" s="467"/>
      <c r="SAE151" s="467"/>
      <c r="SAF151" s="467"/>
      <c r="SAG151" s="467"/>
      <c r="SAH151" s="467"/>
      <c r="SAI151" s="467"/>
      <c r="SAJ151" s="467"/>
      <c r="SAK151" s="467"/>
      <c r="SAL151" s="467"/>
      <c r="SAM151" s="467"/>
      <c r="SAN151" s="467"/>
      <c r="SAO151" s="467"/>
      <c r="SAP151" s="467"/>
      <c r="SAQ151" s="467"/>
      <c r="SAR151" s="467"/>
      <c r="SAS151" s="467"/>
      <c r="SAT151" s="467"/>
      <c r="SAU151" s="467"/>
      <c r="SAV151" s="467"/>
      <c r="SAW151" s="467"/>
      <c r="SAX151" s="467"/>
      <c r="SAY151" s="467"/>
      <c r="SAZ151" s="467"/>
      <c r="SBA151" s="467"/>
      <c r="SBB151" s="467"/>
      <c r="SBC151" s="467"/>
      <c r="SBD151" s="467"/>
      <c r="SBE151" s="467"/>
      <c r="SBF151" s="467"/>
      <c r="SBG151" s="467"/>
      <c r="SBH151" s="467"/>
      <c r="SBI151" s="467"/>
      <c r="SBJ151" s="467"/>
      <c r="SBK151" s="467"/>
      <c r="SBL151" s="467"/>
      <c r="SBM151" s="467"/>
      <c r="SBN151" s="467"/>
      <c r="SBO151" s="467"/>
      <c r="SBP151" s="467"/>
      <c r="SBQ151" s="467"/>
      <c r="SBR151" s="467"/>
      <c r="SBS151" s="467"/>
      <c r="SBT151" s="467"/>
      <c r="SBU151" s="467"/>
      <c r="SBV151" s="467"/>
      <c r="SBW151" s="467"/>
      <c r="SBX151" s="467"/>
      <c r="SBY151" s="467"/>
      <c r="SBZ151" s="467"/>
      <c r="SCA151" s="467"/>
      <c r="SCB151" s="467"/>
      <c r="SCC151" s="467"/>
      <c r="SCD151" s="467"/>
      <c r="SCE151" s="467"/>
      <c r="SCF151" s="467"/>
      <c r="SCG151" s="467"/>
      <c r="SCH151" s="467"/>
      <c r="SCI151" s="467"/>
      <c r="SCJ151" s="467"/>
      <c r="SCK151" s="467"/>
      <c r="SCL151" s="467"/>
      <c r="SCM151" s="467"/>
      <c r="SCN151" s="467"/>
      <c r="SCO151" s="467"/>
      <c r="SCP151" s="467"/>
      <c r="SCQ151" s="467"/>
      <c r="SCR151" s="467"/>
      <c r="SCS151" s="467"/>
      <c r="SCT151" s="467"/>
      <c r="SCU151" s="467"/>
      <c r="SCV151" s="467"/>
      <c r="SCW151" s="467"/>
      <c r="SCX151" s="467"/>
      <c r="SCY151" s="467"/>
      <c r="SCZ151" s="467"/>
      <c r="SDA151" s="467"/>
      <c r="SDB151" s="467"/>
      <c r="SDC151" s="467"/>
      <c r="SDD151" s="467"/>
      <c r="SDE151" s="467"/>
      <c r="SDF151" s="467"/>
      <c r="SDG151" s="467"/>
      <c r="SDH151" s="467"/>
      <c r="SDI151" s="467"/>
      <c r="SDJ151" s="467"/>
      <c r="SDK151" s="467"/>
      <c r="SDL151" s="467"/>
      <c r="SDM151" s="467"/>
      <c r="SDN151" s="467"/>
      <c r="SDO151" s="467"/>
      <c r="SDP151" s="467"/>
      <c r="SDQ151" s="467"/>
      <c r="SDR151" s="467"/>
      <c r="SDS151" s="467"/>
      <c r="SDT151" s="467"/>
      <c r="SDU151" s="467"/>
      <c r="SDV151" s="467"/>
      <c r="SDW151" s="467"/>
      <c r="SDX151" s="467"/>
      <c r="SDY151" s="467"/>
      <c r="SDZ151" s="467"/>
      <c r="SEA151" s="467"/>
      <c r="SEB151" s="467"/>
      <c r="SEC151" s="467"/>
      <c r="SED151" s="467"/>
      <c r="SEE151" s="467"/>
      <c r="SEF151" s="467"/>
      <c r="SEG151" s="467"/>
      <c r="SEH151" s="467"/>
      <c r="SEI151" s="467"/>
      <c r="SEJ151" s="467"/>
      <c r="SEK151" s="467"/>
      <c r="SEL151" s="467"/>
      <c r="SEM151" s="467"/>
      <c r="SEN151" s="467"/>
      <c r="SEO151" s="467"/>
      <c r="SEP151" s="467"/>
      <c r="SEQ151" s="467"/>
      <c r="SER151" s="467"/>
      <c r="SES151" s="467"/>
      <c r="SET151" s="467"/>
      <c r="SEU151" s="467"/>
      <c r="SEV151" s="467"/>
      <c r="SEW151" s="467"/>
      <c r="SEX151" s="467"/>
      <c r="SEY151" s="467"/>
      <c r="SEZ151" s="467"/>
      <c r="SFA151" s="467"/>
      <c r="SFB151" s="467"/>
      <c r="SFC151" s="467"/>
      <c r="SFD151" s="467"/>
      <c r="SFE151" s="467"/>
      <c r="SFF151" s="467"/>
      <c r="SFG151" s="467"/>
      <c r="SFH151" s="467"/>
      <c r="SFI151" s="467"/>
      <c r="SFJ151" s="467"/>
      <c r="SFK151" s="467"/>
      <c r="SFL151" s="467"/>
      <c r="SFM151" s="467"/>
      <c r="SFN151" s="467"/>
      <c r="SFO151" s="467"/>
      <c r="SFP151" s="467"/>
      <c r="SFQ151" s="467"/>
      <c r="SFR151" s="467"/>
      <c r="SFS151" s="467"/>
      <c r="SFT151" s="467"/>
      <c r="SFU151" s="467"/>
      <c r="SFV151" s="467"/>
      <c r="SFW151" s="467"/>
      <c r="SFX151" s="467"/>
      <c r="SFY151" s="467"/>
      <c r="SFZ151" s="467"/>
      <c r="SGA151" s="467"/>
      <c r="SGB151" s="467"/>
      <c r="SGC151" s="467"/>
      <c r="SGD151" s="467"/>
      <c r="SGE151" s="467"/>
      <c r="SGF151" s="467"/>
      <c r="SGG151" s="467"/>
      <c r="SGH151" s="467"/>
      <c r="SGI151" s="467"/>
      <c r="SGJ151" s="467"/>
      <c r="SGK151" s="467"/>
      <c r="SGL151" s="467"/>
      <c r="SGM151" s="467"/>
      <c r="SGN151" s="467"/>
      <c r="SGO151" s="467"/>
      <c r="SGP151" s="467"/>
      <c r="SGQ151" s="467"/>
      <c r="SGR151" s="467"/>
      <c r="SGS151" s="467"/>
      <c r="SGT151" s="467"/>
      <c r="SGU151" s="467"/>
      <c r="SGV151" s="467"/>
      <c r="SGW151" s="467"/>
      <c r="SGX151" s="467"/>
      <c r="SGY151" s="467"/>
      <c r="SGZ151" s="467"/>
      <c r="SHA151" s="467"/>
      <c r="SHB151" s="467"/>
      <c r="SHC151" s="467"/>
      <c r="SHD151" s="467"/>
      <c r="SHE151" s="467"/>
      <c r="SHF151" s="467"/>
      <c r="SHG151" s="467"/>
      <c r="SHH151" s="467"/>
      <c r="SHI151" s="467"/>
      <c r="SHJ151" s="467"/>
      <c r="SHK151" s="467"/>
      <c r="SHL151" s="467"/>
      <c r="SHM151" s="467"/>
      <c r="SHN151" s="467"/>
      <c r="SHO151" s="467"/>
      <c r="SHP151" s="467"/>
      <c r="SHQ151" s="467"/>
      <c r="SHR151" s="467"/>
      <c r="SHS151" s="467"/>
      <c r="SHT151" s="467"/>
      <c r="SHU151" s="467"/>
      <c r="SHV151" s="467"/>
      <c r="SHW151" s="467"/>
      <c r="SHX151" s="467"/>
      <c r="SHY151" s="467"/>
      <c r="SHZ151" s="467"/>
      <c r="SIA151" s="467"/>
      <c r="SIB151" s="467"/>
      <c r="SIC151" s="467"/>
      <c r="SID151" s="467"/>
      <c r="SIE151" s="467"/>
      <c r="SIF151" s="467"/>
      <c r="SIG151" s="467"/>
      <c r="SIH151" s="467"/>
      <c r="SII151" s="467"/>
      <c r="SIJ151" s="467"/>
      <c r="SIK151" s="467"/>
      <c r="SIL151" s="467"/>
      <c r="SIM151" s="467"/>
      <c r="SIN151" s="467"/>
      <c r="SIO151" s="467"/>
      <c r="SIP151" s="467"/>
      <c r="SIQ151" s="467"/>
      <c r="SIR151" s="467"/>
      <c r="SIS151" s="467"/>
      <c r="SIT151" s="467"/>
      <c r="SIU151" s="467"/>
      <c r="SIV151" s="467"/>
      <c r="SIW151" s="467"/>
      <c r="SIX151" s="467"/>
      <c r="SIY151" s="467"/>
      <c r="SIZ151" s="467"/>
      <c r="SJA151" s="467"/>
      <c r="SJB151" s="467"/>
      <c r="SJC151" s="467"/>
      <c r="SJD151" s="467"/>
      <c r="SJE151" s="467"/>
      <c r="SJF151" s="467"/>
      <c r="SJG151" s="467"/>
      <c r="SJH151" s="467"/>
      <c r="SJI151" s="467"/>
      <c r="SJJ151" s="467"/>
      <c r="SJK151" s="467"/>
      <c r="SJL151" s="467"/>
      <c r="SJM151" s="467"/>
      <c r="SJN151" s="467"/>
      <c r="SJO151" s="467"/>
      <c r="SJP151" s="467"/>
      <c r="SJQ151" s="467"/>
      <c r="SJR151" s="467"/>
      <c r="SJS151" s="467"/>
      <c r="SJT151" s="467"/>
      <c r="SJU151" s="467"/>
      <c r="SJV151" s="467"/>
      <c r="SJW151" s="467"/>
      <c r="SJX151" s="467"/>
      <c r="SJY151" s="467"/>
      <c r="SJZ151" s="467"/>
      <c r="SKA151" s="467"/>
      <c r="SKB151" s="467"/>
      <c r="SKC151" s="467"/>
      <c r="SKD151" s="467"/>
      <c r="SKE151" s="467"/>
      <c r="SKF151" s="467"/>
      <c r="SKG151" s="467"/>
      <c r="SKH151" s="467"/>
      <c r="SKI151" s="467"/>
      <c r="SKJ151" s="467"/>
      <c r="SKK151" s="467"/>
      <c r="SKL151" s="467"/>
      <c r="SKM151" s="467"/>
      <c r="SKN151" s="467"/>
      <c r="SKO151" s="467"/>
      <c r="SKP151" s="467"/>
      <c r="SKQ151" s="467"/>
      <c r="SKR151" s="467"/>
      <c r="SKS151" s="467"/>
      <c r="SKT151" s="467"/>
      <c r="SKU151" s="467"/>
      <c r="SKV151" s="467"/>
      <c r="SKW151" s="467"/>
      <c r="SKX151" s="467"/>
      <c r="SKY151" s="467"/>
      <c r="SKZ151" s="467"/>
      <c r="SLA151" s="467"/>
      <c r="SLB151" s="467"/>
      <c r="SLC151" s="467"/>
      <c r="SLD151" s="467"/>
      <c r="SLE151" s="467"/>
      <c r="SLF151" s="467"/>
      <c r="SLG151" s="467"/>
      <c r="SLH151" s="467"/>
      <c r="SLI151" s="467"/>
      <c r="SLJ151" s="467"/>
      <c r="SLK151" s="467"/>
      <c r="SLL151" s="467"/>
      <c r="SLM151" s="467"/>
      <c r="SLN151" s="467"/>
      <c r="SLO151" s="467"/>
      <c r="SLP151" s="467"/>
      <c r="SLQ151" s="467"/>
      <c r="SLR151" s="467"/>
      <c r="SLS151" s="467"/>
      <c r="SLT151" s="467"/>
      <c r="SLU151" s="467"/>
      <c r="SLV151" s="467"/>
      <c r="SLW151" s="467"/>
      <c r="SLX151" s="467"/>
      <c r="SLY151" s="467"/>
      <c r="SLZ151" s="467"/>
      <c r="SMA151" s="467"/>
      <c r="SMB151" s="467"/>
      <c r="SMC151" s="467"/>
      <c r="SMD151" s="467"/>
      <c r="SME151" s="467"/>
      <c r="SMF151" s="467"/>
      <c r="SMG151" s="467"/>
      <c r="SMH151" s="467"/>
      <c r="SMI151" s="467"/>
      <c r="SMJ151" s="467"/>
      <c r="SMK151" s="467"/>
      <c r="SML151" s="467"/>
      <c r="SMM151" s="467"/>
      <c r="SMN151" s="467"/>
      <c r="SMO151" s="467"/>
      <c r="SMP151" s="467"/>
      <c r="SMQ151" s="467"/>
      <c r="SMR151" s="467"/>
      <c r="SMS151" s="467"/>
      <c r="SMT151" s="467"/>
      <c r="SMU151" s="467"/>
      <c r="SMV151" s="467"/>
      <c r="SMW151" s="467"/>
      <c r="SMX151" s="467"/>
      <c r="SMY151" s="467"/>
      <c r="SMZ151" s="467"/>
      <c r="SNA151" s="467"/>
      <c r="SNB151" s="467"/>
      <c r="SNC151" s="467"/>
      <c r="SND151" s="467"/>
      <c r="SNE151" s="467"/>
      <c r="SNF151" s="467"/>
      <c r="SNG151" s="467"/>
      <c r="SNH151" s="467"/>
      <c r="SNI151" s="467"/>
      <c r="SNJ151" s="467"/>
      <c r="SNK151" s="467"/>
      <c r="SNL151" s="467"/>
      <c r="SNM151" s="467"/>
      <c r="SNN151" s="467"/>
      <c r="SNO151" s="467"/>
      <c r="SNP151" s="467"/>
      <c r="SNQ151" s="467"/>
      <c r="SNR151" s="467"/>
      <c r="SNS151" s="467"/>
      <c r="SNT151" s="467"/>
      <c r="SNU151" s="467"/>
      <c r="SNV151" s="467"/>
      <c r="SNW151" s="467"/>
      <c r="SNX151" s="467"/>
      <c r="SNY151" s="467"/>
      <c r="SNZ151" s="467"/>
      <c r="SOA151" s="467"/>
      <c r="SOB151" s="467"/>
      <c r="SOC151" s="467"/>
      <c r="SOD151" s="467"/>
      <c r="SOE151" s="467"/>
      <c r="SOF151" s="467"/>
      <c r="SOG151" s="467"/>
      <c r="SOH151" s="467"/>
      <c r="SOI151" s="467"/>
      <c r="SOJ151" s="467"/>
      <c r="SOK151" s="467"/>
      <c r="SOL151" s="467"/>
      <c r="SOM151" s="467"/>
      <c r="SON151" s="467"/>
      <c r="SOO151" s="467"/>
      <c r="SOP151" s="467"/>
      <c r="SOQ151" s="467"/>
      <c r="SOR151" s="467"/>
      <c r="SOS151" s="467"/>
      <c r="SOT151" s="467"/>
      <c r="SOU151" s="467"/>
      <c r="SOV151" s="467"/>
      <c r="SOW151" s="467"/>
      <c r="SOX151" s="467"/>
      <c r="SOY151" s="467"/>
      <c r="SOZ151" s="467"/>
      <c r="SPA151" s="467"/>
      <c r="SPB151" s="467"/>
      <c r="SPC151" s="467"/>
      <c r="SPD151" s="467"/>
      <c r="SPE151" s="467"/>
      <c r="SPF151" s="467"/>
      <c r="SPG151" s="467"/>
      <c r="SPH151" s="467"/>
      <c r="SPI151" s="467"/>
      <c r="SPJ151" s="467"/>
      <c r="SPK151" s="467"/>
      <c r="SPL151" s="467"/>
      <c r="SPM151" s="467"/>
      <c r="SPN151" s="467"/>
      <c r="SPO151" s="467"/>
      <c r="SPP151" s="467"/>
      <c r="SPQ151" s="467"/>
      <c r="SPR151" s="467"/>
      <c r="SPS151" s="467"/>
      <c r="SPT151" s="467"/>
      <c r="SPU151" s="467"/>
      <c r="SPV151" s="467"/>
      <c r="SPW151" s="467"/>
      <c r="SPX151" s="467"/>
      <c r="SPY151" s="467"/>
      <c r="SPZ151" s="467"/>
      <c r="SQA151" s="467"/>
      <c r="SQB151" s="467"/>
      <c r="SQC151" s="467"/>
      <c r="SQD151" s="467"/>
      <c r="SQE151" s="467"/>
      <c r="SQF151" s="467"/>
      <c r="SQG151" s="467"/>
      <c r="SQH151" s="467"/>
      <c r="SQI151" s="467"/>
      <c r="SQJ151" s="467"/>
      <c r="SQK151" s="467"/>
      <c r="SQL151" s="467"/>
      <c r="SQM151" s="467"/>
      <c r="SQN151" s="467"/>
      <c r="SQO151" s="467"/>
      <c r="SQP151" s="467"/>
      <c r="SQQ151" s="467"/>
      <c r="SQR151" s="467"/>
      <c r="SQS151" s="467"/>
      <c r="SQT151" s="467"/>
      <c r="SQU151" s="467"/>
      <c r="SQV151" s="467"/>
      <c r="SQW151" s="467"/>
      <c r="SQX151" s="467"/>
      <c r="SQY151" s="467"/>
      <c r="SQZ151" s="467"/>
      <c r="SRA151" s="467"/>
      <c r="SRB151" s="467"/>
      <c r="SRC151" s="467"/>
      <c r="SRD151" s="467"/>
      <c r="SRE151" s="467"/>
      <c r="SRF151" s="467"/>
      <c r="SRG151" s="467"/>
      <c r="SRH151" s="467"/>
      <c r="SRI151" s="467"/>
      <c r="SRJ151" s="467"/>
      <c r="SRK151" s="467"/>
      <c r="SRL151" s="467"/>
      <c r="SRM151" s="467"/>
      <c r="SRN151" s="467"/>
      <c r="SRO151" s="467"/>
      <c r="SRP151" s="467"/>
      <c r="SRQ151" s="467"/>
      <c r="SRR151" s="467"/>
      <c r="SRS151" s="467"/>
      <c r="SRT151" s="467"/>
      <c r="SRU151" s="467"/>
      <c r="SRV151" s="467"/>
      <c r="SRW151" s="467"/>
      <c r="SRX151" s="467"/>
      <c r="SRY151" s="467"/>
      <c r="SRZ151" s="467"/>
      <c r="SSA151" s="467"/>
      <c r="SSB151" s="467"/>
      <c r="SSC151" s="467"/>
      <c r="SSD151" s="467"/>
      <c r="SSE151" s="467"/>
      <c r="SSF151" s="467"/>
      <c r="SSG151" s="467"/>
      <c r="SSH151" s="467"/>
      <c r="SSI151" s="467"/>
      <c r="SSJ151" s="467"/>
      <c r="SSK151" s="467"/>
      <c r="SSL151" s="467"/>
      <c r="SSM151" s="467"/>
      <c r="SSN151" s="467"/>
      <c r="SSO151" s="467"/>
      <c r="SSP151" s="467"/>
      <c r="SSQ151" s="467"/>
      <c r="SSR151" s="467"/>
      <c r="SSS151" s="467"/>
      <c r="SST151" s="467"/>
      <c r="SSU151" s="467"/>
      <c r="SSV151" s="467"/>
      <c r="SSW151" s="467"/>
      <c r="SSX151" s="467"/>
      <c r="SSY151" s="467"/>
      <c r="SSZ151" s="467"/>
      <c r="STA151" s="467"/>
      <c r="STB151" s="467"/>
      <c r="STC151" s="467"/>
      <c r="STD151" s="467"/>
      <c r="STE151" s="467"/>
      <c r="STF151" s="467"/>
      <c r="STG151" s="467"/>
      <c r="STH151" s="467"/>
      <c r="STI151" s="467"/>
      <c r="STJ151" s="467"/>
      <c r="STK151" s="467"/>
      <c r="STL151" s="467"/>
      <c r="STM151" s="467"/>
      <c r="STN151" s="467"/>
      <c r="STO151" s="467"/>
      <c r="STP151" s="467"/>
      <c r="STQ151" s="467"/>
      <c r="STR151" s="467"/>
      <c r="STS151" s="467"/>
      <c r="STT151" s="467"/>
      <c r="STU151" s="467"/>
      <c r="STV151" s="467"/>
      <c r="STW151" s="467"/>
      <c r="STX151" s="467"/>
      <c r="STY151" s="467"/>
      <c r="STZ151" s="467"/>
      <c r="SUA151" s="467"/>
      <c r="SUB151" s="467"/>
      <c r="SUC151" s="467"/>
      <c r="SUD151" s="467"/>
      <c r="SUE151" s="467"/>
      <c r="SUF151" s="467"/>
      <c r="SUG151" s="467"/>
      <c r="SUH151" s="467"/>
      <c r="SUI151" s="467"/>
      <c r="SUJ151" s="467"/>
      <c r="SUK151" s="467"/>
      <c r="SUL151" s="467"/>
      <c r="SUM151" s="467"/>
      <c r="SUN151" s="467"/>
      <c r="SUO151" s="467"/>
      <c r="SUP151" s="467"/>
      <c r="SUQ151" s="467"/>
      <c r="SUR151" s="467"/>
      <c r="SUS151" s="467"/>
      <c r="SUT151" s="467"/>
      <c r="SUU151" s="467"/>
      <c r="SUV151" s="467"/>
      <c r="SUW151" s="467"/>
      <c r="SUX151" s="467"/>
      <c r="SUY151" s="467"/>
      <c r="SUZ151" s="467"/>
      <c r="SVA151" s="467"/>
      <c r="SVB151" s="467"/>
      <c r="SVC151" s="467"/>
      <c r="SVD151" s="467"/>
      <c r="SVE151" s="467"/>
      <c r="SVF151" s="467"/>
      <c r="SVG151" s="467"/>
      <c r="SVH151" s="467"/>
      <c r="SVI151" s="467"/>
      <c r="SVJ151" s="467"/>
      <c r="SVK151" s="467"/>
      <c r="SVL151" s="467"/>
      <c r="SVM151" s="467"/>
      <c r="SVN151" s="467"/>
      <c r="SVO151" s="467"/>
      <c r="SVP151" s="467"/>
      <c r="SVQ151" s="467"/>
      <c r="SVR151" s="467"/>
      <c r="SVS151" s="467"/>
      <c r="SVT151" s="467"/>
      <c r="SVU151" s="467"/>
      <c r="SVV151" s="467"/>
      <c r="SVW151" s="467"/>
      <c r="SVX151" s="467"/>
      <c r="SVY151" s="467"/>
      <c r="SVZ151" s="467"/>
      <c r="SWA151" s="467"/>
      <c r="SWB151" s="467"/>
      <c r="SWC151" s="467"/>
      <c r="SWD151" s="467"/>
      <c r="SWE151" s="467"/>
      <c r="SWF151" s="467"/>
      <c r="SWG151" s="467"/>
      <c r="SWH151" s="467"/>
      <c r="SWI151" s="467"/>
      <c r="SWJ151" s="467"/>
      <c r="SWK151" s="467"/>
      <c r="SWL151" s="467"/>
      <c r="SWM151" s="467"/>
      <c r="SWN151" s="467"/>
      <c r="SWO151" s="467"/>
      <c r="SWP151" s="467"/>
      <c r="SWQ151" s="467"/>
      <c r="SWR151" s="467"/>
      <c r="SWS151" s="467"/>
      <c r="SWT151" s="467"/>
      <c r="SWU151" s="467"/>
      <c r="SWV151" s="467"/>
      <c r="SWW151" s="467"/>
      <c r="SWX151" s="467"/>
      <c r="SWY151" s="467"/>
      <c r="SWZ151" s="467"/>
      <c r="SXA151" s="467"/>
      <c r="SXB151" s="467"/>
      <c r="SXC151" s="467"/>
      <c r="SXD151" s="467"/>
      <c r="SXE151" s="467"/>
      <c r="SXF151" s="467"/>
      <c r="SXG151" s="467"/>
      <c r="SXH151" s="467"/>
      <c r="SXI151" s="467"/>
      <c r="SXJ151" s="467"/>
      <c r="SXK151" s="467"/>
      <c r="SXL151" s="467"/>
      <c r="SXM151" s="467"/>
      <c r="SXN151" s="467"/>
      <c r="SXO151" s="467"/>
      <c r="SXP151" s="467"/>
      <c r="SXQ151" s="467"/>
      <c r="SXR151" s="467"/>
      <c r="SXS151" s="467"/>
      <c r="SXT151" s="467"/>
      <c r="SXU151" s="467"/>
      <c r="SXV151" s="467"/>
      <c r="SXW151" s="467"/>
      <c r="SXX151" s="467"/>
      <c r="SXY151" s="467"/>
      <c r="SXZ151" s="467"/>
      <c r="SYA151" s="467"/>
      <c r="SYB151" s="467"/>
      <c r="SYC151" s="467"/>
      <c r="SYD151" s="467"/>
      <c r="SYE151" s="467"/>
      <c r="SYF151" s="467"/>
      <c r="SYG151" s="467"/>
      <c r="SYH151" s="467"/>
      <c r="SYI151" s="467"/>
      <c r="SYJ151" s="467"/>
      <c r="SYK151" s="467"/>
      <c r="SYL151" s="467"/>
      <c r="SYM151" s="467"/>
      <c r="SYN151" s="467"/>
      <c r="SYO151" s="467"/>
      <c r="SYP151" s="467"/>
      <c r="SYQ151" s="467"/>
      <c r="SYR151" s="467"/>
      <c r="SYS151" s="467"/>
      <c r="SYT151" s="467"/>
      <c r="SYU151" s="467"/>
      <c r="SYV151" s="467"/>
      <c r="SYW151" s="467"/>
      <c r="SYX151" s="467"/>
      <c r="SYY151" s="467"/>
      <c r="SYZ151" s="467"/>
      <c r="SZA151" s="467"/>
      <c r="SZB151" s="467"/>
      <c r="SZC151" s="467"/>
      <c r="SZD151" s="467"/>
      <c r="SZE151" s="467"/>
      <c r="SZF151" s="467"/>
      <c r="SZG151" s="467"/>
      <c r="SZH151" s="467"/>
      <c r="SZI151" s="467"/>
      <c r="SZJ151" s="467"/>
      <c r="SZK151" s="467"/>
      <c r="SZL151" s="467"/>
      <c r="SZM151" s="467"/>
      <c r="SZN151" s="467"/>
      <c r="SZO151" s="467"/>
      <c r="SZP151" s="467"/>
      <c r="SZQ151" s="467"/>
      <c r="SZR151" s="467"/>
      <c r="SZS151" s="467"/>
      <c r="SZT151" s="467"/>
      <c r="SZU151" s="467"/>
      <c r="SZV151" s="467"/>
      <c r="SZW151" s="467"/>
      <c r="SZX151" s="467"/>
      <c r="SZY151" s="467"/>
      <c r="SZZ151" s="467"/>
      <c r="TAA151" s="467"/>
      <c r="TAB151" s="467"/>
      <c r="TAC151" s="467"/>
      <c r="TAD151" s="467"/>
      <c r="TAE151" s="467"/>
      <c r="TAF151" s="467"/>
      <c r="TAG151" s="467"/>
      <c r="TAH151" s="467"/>
      <c r="TAI151" s="467"/>
      <c r="TAJ151" s="467"/>
      <c r="TAK151" s="467"/>
      <c r="TAL151" s="467"/>
      <c r="TAM151" s="467"/>
      <c r="TAN151" s="467"/>
      <c r="TAO151" s="467"/>
      <c r="TAP151" s="467"/>
      <c r="TAQ151" s="467"/>
      <c r="TAR151" s="467"/>
      <c r="TAS151" s="467"/>
      <c r="TAT151" s="467"/>
      <c r="TAU151" s="467"/>
      <c r="TAV151" s="467"/>
      <c r="TAW151" s="467"/>
      <c r="TAX151" s="467"/>
      <c r="TAY151" s="467"/>
      <c r="TAZ151" s="467"/>
      <c r="TBA151" s="467"/>
      <c r="TBB151" s="467"/>
      <c r="TBC151" s="467"/>
      <c r="TBD151" s="467"/>
      <c r="TBE151" s="467"/>
      <c r="TBF151" s="467"/>
      <c r="TBG151" s="467"/>
      <c r="TBH151" s="467"/>
      <c r="TBI151" s="467"/>
      <c r="TBJ151" s="467"/>
      <c r="TBK151" s="467"/>
      <c r="TBL151" s="467"/>
      <c r="TBM151" s="467"/>
      <c r="TBN151" s="467"/>
      <c r="TBO151" s="467"/>
      <c r="TBP151" s="467"/>
      <c r="TBQ151" s="467"/>
      <c r="TBR151" s="467"/>
      <c r="TBS151" s="467"/>
      <c r="TBT151" s="467"/>
      <c r="TBU151" s="467"/>
      <c r="TBV151" s="467"/>
      <c r="TBW151" s="467"/>
      <c r="TBX151" s="467"/>
      <c r="TBY151" s="467"/>
      <c r="TBZ151" s="467"/>
      <c r="TCA151" s="467"/>
      <c r="TCB151" s="467"/>
      <c r="TCC151" s="467"/>
      <c r="TCD151" s="467"/>
      <c r="TCE151" s="467"/>
      <c r="TCF151" s="467"/>
      <c r="TCG151" s="467"/>
      <c r="TCH151" s="467"/>
      <c r="TCI151" s="467"/>
      <c r="TCJ151" s="467"/>
      <c r="TCK151" s="467"/>
      <c r="TCL151" s="467"/>
      <c r="TCM151" s="467"/>
      <c r="TCN151" s="467"/>
      <c r="TCO151" s="467"/>
      <c r="TCP151" s="467"/>
      <c r="TCQ151" s="467"/>
      <c r="TCR151" s="467"/>
      <c r="TCS151" s="467"/>
      <c r="TCT151" s="467"/>
      <c r="TCU151" s="467"/>
      <c r="TCV151" s="467"/>
      <c r="TCW151" s="467"/>
      <c r="TCX151" s="467"/>
      <c r="TCY151" s="467"/>
      <c r="TCZ151" s="467"/>
      <c r="TDA151" s="467"/>
      <c r="TDB151" s="467"/>
      <c r="TDC151" s="467"/>
      <c r="TDD151" s="467"/>
      <c r="TDE151" s="467"/>
      <c r="TDF151" s="467"/>
      <c r="TDG151" s="467"/>
      <c r="TDH151" s="467"/>
      <c r="TDI151" s="467"/>
      <c r="TDJ151" s="467"/>
      <c r="TDK151" s="467"/>
      <c r="TDL151" s="467"/>
      <c r="TDM151" s="467"/>
      <c r="TDN151" s="467"/>
      <c r="TDO151" s="467"/>
      <c r="TDP151" s="467"/>
      <c r="TDQ151" s="467"/>
      <c r="TDR151" s="467"/>
      <c r="TDS151" s="467"/>
      <c r="TDT151" s="467"/>
      <c r="TDU151" s="467"/>
      <c r="TDV151" s="467"/>
      <c r="TDW151" s="467"/>
      <c r="TDX151" s="467"/>
      <c r="TDY151" s="467"/>
      <c r="TDZ151" s="467"/>
      <c r="TEA151" s="467"/>
      <c r="TEB151" s="467"/>
      <c r="TEC151" s="467"/>
      <c r="TED151" s="467"/>
      <c r="TEE151" s="467"/>
      <c r="TEF151" s="467"/>
      <c r="TEG151" s="467"/>
      <c r="TEH151" s="467"/>
      <c r="TEI151" s="467"/>
      <c r="TEJ151" s="467"/>
      <c r="TEK151" s="467"/>
      <c r="TEL151" s="467"/>
      <c r="TEM151" s="467"/>
      <c r="TEN151" s="467"/>
      <c r="TEO151" s="467"/>
      <c r="TEP151" s="467"/>
      <c r="TEQ151" s="467"/>
      <c r="TER151" s="467"/>
      <c r="TES151" s="467"/>
      <c r="TET151" s="467"/>
      <c r="TEU151" s="467"/>
      <c r="TEV151" s="467"/>
      <c r="TEW151" s="467"/>
      <c r="TEX151" s="467"/>
      <c r="TEY151" s="467"/>
      <c r="TEZ151" s="467"/>
      <c r="TFA151" s="467"/>
      <c r="TFB151" s="467"/>
      <c r="TFC151" s="467"/>
      <c r="TFD151" s="467"/>
      <c r="TFE151" s="467"/>
      <c r="TFF151" s="467"/>
      <c r="TFG151" s="467"/>
      <c r="TFH151" s="467"/>
      <c r="TFI151" s="467"/>
      <c r="TFJ151" s="467"/>
      <c r="TFK151" s="467"/>
      <c r="TFL151" s="467"/>
      <c r="TFM151" s="467"/>
      <c r="TFN151" s="467"/>
      <c r="TFO151" s="467"/>
      <c r="TFP151" s="467"/>
      <c r="TFQ151" s="467"/>
      <c r="TFR151" s="467"/>
      <c r="TFS151" s="467"/>
      <c r="TFT151" s="467"/>
      <c r="TFU151" s="467"/>
      <c r="TFV151" s="467"/>
      <c r="TFW151" s="467"/>
      <c r="TFX151" s="467"/>
      <c r="TFY151" s="467"/>
      <c r="TFZ151" s="467"/>
      <c r="TGA151" s="467"/>
      <c r="TGB151" s="467"/>
      <c r="TGC151" s="467"/>
      <c r="TGD151" s="467"/>
      <c r="TGE151" s="467"/>
      <c r="TGF151" s="467"/>
      <c r="TGG151" s="467"/>
      <c r="TGH151" s="467"/>
      <c r="TGI151" s="467"/>
      <c r="TGJ151" s="467"/>
      <c r="TGK151" s="467"/>
      <c r="TGL151" s="467"/>
      <c r="TGM151" s="467"/>
      <c r="TGN151" s="467"/>
      <c r="TGO151" s="467"/>
      <c r="TGP151" s="467"/>
      <c r="TGQ151" s="467"/>
      <c r="TGR151" s="467"/>
      <c r="TGS151" s="467"/>
      <c r="TGT151" s="467"/>
      <c r="TGU151" s="467"/>
      <c r="TGV151" s="467"/>
      <c r="TGW151" s="467"/>
      <c r="TGX151" s="467"/>
      <c r="TGY151" s="467"/>
      <c r="TGZ151" s="467"/>
      <c r="THA151" s="467"/>
      <c r="THB151" s="467"/>
      <c r="THC151" s="467"/>
      <c r="THD151" s="467"/>
      <c r="THE151" s="467"/>
      <c r="THF151" s="467"/>
      <c r="THG151" s="467"/>
      <c r="THH151" s="467"/>
      <c r="THI151" s="467"/>
      <c r="THJ151" s="467"/>
      <c r="THK151" s="467"/>
      <c r="THL151" s="467"/>
      <c r="THM151" s="467"/>
      <c r="THN151" s="467"/>
      <c r="THO151" s="467"/>
      <c r="THP151" s="467"/>
      <c r="THQ151" s="467"/>
      <c r="THR151" s="467"/>
      <c r="THS151" s="467"/>
      <c r="THT151" s="467"/>
      <c r="THU151" s="467"/>
      <c r="THV151" s="467"/>
      <c r="THW151" s="467"/>
      <c r="THX151" s="467"/>
      <c r="THY151" s="467"/>
      <c r="THZ151" s="467"/>
      <c r="TIA151" s="467"/>
      <c r="TIB151" s="467"/>
      <c r="TIC151" s="467"/>
      <c r="TID151" s="467"/>
      <c r="TIE151" s="467"/>
      <c r="TIF151" s="467"/>
      <c r="TIG151" s="467"/>
      <c r="TIH151" s="467"/>
      <c r="TII151" s="467"/>
      <c r="TIJ151" s="467"/>
      <c r="TIK151" s="467"/>
      <c r="TIL151" s="467"/>
      <c r="TIM151" s="467"/>
      <c r="TIN151" s="467"/>
      <c r="TIO151" s="467"/>
      <c r="TIP151" s="467"/>
      <c r="TIQ151" s="467"/>
      <c r="TIR151" s="467"/>
      <c r="TIS151" s="467"/>
      <c r="TIT151" s="467"/>
      <c r="TIU151" s="467"/>
      <c r="TIV151" s="467"/>
      <c r="TIW151" s="467"/>
      <c r="TIX151" s="467"/>
      <c r="TIY151" s="467"/>
      <c r="TIZ151" s="467"/>
      <c r="TJA151" s="467"/>
      <c r="TJB151" s="467"/>
      <c r="TJC151" s="467"/>
      <c r="TJD151" s="467"/>
      <c r="TJE151" s="467"/>
      <c r="TJF151" s="467"/>
      <c r="TJG151" s="467"/>
      <c r="TJH151" s="467"/>
      <c r="TJI151" s="467"/>
      <c r="TJJ151" s="467"/>
      <c r="TJK151" s="467"/>
      <c r="TJL151" s="467"/>
      <c r="TJM151" s="467"/>
      <c r="TJN151" s="467"/>
      <c r="TJO151" s="467"/>
      <c r="TJP151" s="467"/>
      <c r="TJQ151" s="467"/>
      <c r="TJR151" s="467"/>
      <c r="TJS151" s="467"/>
      <c r="TJT151" s="467"/>
      <c r="TJU151" s="467"/>
      <c r="TJV151" s="467"/>
      <c r="TJW151" s="467"/>
      <c r="TJX151" s="467"/>
      <c r="TJY151" s="467"/>
      <c r="TJZ151" s="467"/>
      <c r="TKA151" s="467"/>
      <c r="TKB151" s="467"/>
      <c r="TKC151" s="467"/>
      <c r="TKD151" s="467"/>
      <c r="TKE151" s="467"/>
      <c r="TKF151" s="467"/>
      <c r="TKG151" s="467"/>
      <c r="TKH151" s="467"/>
      <c r="TKI151" s="467"/>
      <c r="TKJ151" s="467"/>
      <c r="TKK151" s="467"/>
      <c r="TKL151" s="467"/>
      <c r="TKM151" s="467"/>
      <c r="TKN151" s="467"/>
      <c r="TKO151" s="467"/>
      <c r="TKP151" s="467"/>
      <c r="TKQ151" s="467"/>
      <c r="TKR151" s="467"/>
      <c r="TKS151" s="467"/>
      <c r="TKT151" s="467"/>
      <c r="TKU151" s="467"/>
      <c r="TKV151" s="467"/>
      <c r="TKW151" s="467"/>
      <c r="TKX151" s="467"/>
      <c r="TKY151" s="467"/>
      <c r="TKZ151" s="467"/>
      <c r="TLA151" s="467"/>
      <c r="TLB151" s="467"/>
      <c r="TLC151" s="467"/>
      <c r="TLD151" s="467"/>
      <c r="TLE151" s="467"/>
      <c r="TLF151" s="467"/>
      <c r="TLG151" s="467"/>
      <c r="TLH151" s="467"/>
      <c r="TLI151" s="467"/>
      <c r="TLJ151" s="467"/>
      <c r="TLK151" s="467"/>
      <c r="TLL151" s="467"/>
      <c r="TLM151" s="467"/>
      <c r="TLN151" s="467"/>
      <c r="TLO151" s="467"/>
      <c r="TLP151" s="467"/>
      <c r="TLQ151" s="467"/>
      <c r="TLR151" s="467"/>
      <c r="TLS151" s="467"/>
      <c r="TLT151" s="467"/>
      <c r="TLU151" s="467"/>
      <c r="TLV151" s="467"/>
      <c r="TLW151" s="467"/>
      <c r="TLX151" s="467"/>
      <c r="TLY151" s="467"/>
      <c r="TLZ151" s="467"/>
      <c r="TMA151" s="467"/>
      <c r="TMB151" s="467"/>
      <c r="TMC151" s="467"/>
      <c r="TMD151" s="467"/>
      <c r="TME151" s="467"/>
      <c r="TMF151" s="467"/>
      <c r="TMG151" s="467"/>
      <c r="TMH151" s="467"/>
      <c r="TMI151" s="467"/>
      <c r="TMJ151" s="467"/>
      <c r="TMK151" s="467"/>
      <c r="TML151" s="467"/>
      <c r="TMM151" s="467"/>
      <c r="TMN151" s="467"/>
      <c r="TMO151" s="467"/>
      <c r="TMP151" s="467"/>
      <c r="TMQ151" s="467"/>
      <c r="TMR151" s="467"/>
      <c r="TMS151" s="467"/>
      <c r="TMT151" s="467"/>
      <c r="TMU151" s="467"/>
      <c r="TMV151" s="467"/>
      <c r="TMW151" s="467"/>
      <c r="TMX151" s="467"/>
      <c r="TMY151" s="467"/>
      <c r="TMZ151" s="467"/>
      <c r="TNA151" s="467"/>
      <c r="TNB151" s="467"/>
      <c r="TNC151" s="467"/>
      <c r="TND151" s="467"/>
      <c r="TNE151" s="467"/>
      <c r="TNF151" s="467"/>
      <c r="TNG151" s="467"/>
      <c r="TNH151" s="467"/>
      <c r="TNI151" s="467"/>
      <c r="TNJ151" s="467"/>
      <c r="TNK151" s="467"/>
      <c r="TNL151" s="467"/>
      <c r="TNM151" s="467"/>
      <c r="TNN151" s="467"/>
      <c r="TNO151" s="467"/>
      <c r="TNP151" s="467"/>
      <c r="TNQ151" s="467"/>
      <c r="TNR151" s="467"/>
      <c r="TNS151" s="467"/>
      <c r="TNT151" s="467"/>
      <c r="TNU151" s="467"/>
      <c r="TNV151" s="467"/>
      <c r="TNW151" s="467"/>
      <c r="TNX151" s="467"/>
      <c r="TNY151" s="467"/>
      <c r="TNZ151" s="467"/>
      <c r="TOA151" s="467"/>
      <c r="TOB151" s="467"/>
      <c r="TOC151" s="467"/>
      <c r="TOD151" s="467"/>
      <c r="TOE151" s="467"/>
      <c r="TOF151" s="467"/>
      <c r="TOG151" s="467"/>
      <c r="TOH151" s="467"/>
      <c r="TOI151" s="467"/>
      <c r="TOJ151" s="467"/>
      <c r="TOK151" s="467"/>
      <c r="TOL151" s="467"/>
      <c r="TOM151" s="467"/>
      <c r="TON151" s="467"/>
      <c r="TOO151" s="467"/>
      <c r="TOP151" s="467"/>
      <c r="TOQ151" s="467"/>
      <c r="TOR151" s="467"/>
      <c r="TOS151" s="467"/>
      <c r="TOT151" s="467"/>
      <c r="TOU151" s="467"/>
      <c r="TOV151" s="467"/>
      <c r="TOW151" s="467"/>
      <c r="TOX151" s="467"/>
      <c r="TOY151" s="467"/>
      <c r="TOZ151" s="467"/>
      <c r="TPA151" s="467"/>
      <c r="TPB151" s="467"/>
      <c r="TPC151" s="467"/>
      <c r="TPD151" s="467"/>
      <c r="TPE151" s="467"/>
      <c r="TPF151" s="467"/>
      <c r="TPG151" s="467"/>
      <c r="TPH151" s="467"/>
      <c r="TPI151" s="467"/>
      <c r="TPJ151" s="467"/>
      <c r="TPK151" s="467"/>
      <c r="TPL151" s="467"/>
      <c r="TPM151" s="467"/>
      <c r="TPN151" s="467"/>
      <c r="TPO151" s="467"/>
      <c r="TPP151" s="467"/>
      <c r="TPQ151" s="467"/>
      <c r="TPR151" s="467"/>
      <c r="TPS151" s="467"/>
      <c r="TPT151" s="467"/>
      <c r="TPU151" s="467"/>
      <c r="TPV151" s="467"/>
      <c r="TPW151" s="467"/>
      <c r="TPX151" s="467"/>
      <c r="TPY151" s="467"/>
      <c r="TPZ151" s="467"/>
      <c r="TQA151" s="467"/>
      <c r="TQB151" s="467"/>
      <c r="TQC151" s="467"/>
      <c r="TQD151" s="467"/>
      <c r="TQE151" s="467"/>
      <c r="TQF151" s="467"/>
      <c r="TQG151" s="467"/>
      <c r="TQH151" s="467"/>
      <c r="TQI151" s="467"/>
      <c r="TQJ151" s="467"/>
      <c r="TQK151" s="467"/>
      <c r="TQL151" s="467"/>
      <c r="TQM151" s="467"/>
      <c r="TQN151" s="467"/>
      <c r="TQO151" s="467"/>
      <c r="TQP151" s="467"/>
      <c r="TQQ151" s="467"/>
      <c r="TQR151" s="467"/>
      <c r="TQS151" s="467"/>
      <c r="TQT151" s="467"/>
      <c r="TQU151" s="467"/>
      <c r="TQV151" s="467"/>
      <c r="TQW151" s="467"/>
      <c r="TQX151" s="467"/>
      <c r="TQY151" s="467"/>
      <c r="TQZ151" s="467"/>
      <c r="TRA151" s="467"/>
      <c r="TRB151" s="467"/>
      <c r="TRC151" s="467"/>
      <c r="TRD151" s="467"/>
      <c r="TRE151" s="467"/>
      <c r="TRF151" s="467"/>
      <c r="TRG151" s="467"/>
      <c r="TRH151" s="467"/>
      <c r="TRI151" s="467"/>
      <c r="TRJ151" s="467"/>
      <c r="TRK151" s="467"/>
      <c r="TRL151" s="467"/>
      <c r="TRM151" s="467"/>
      <c r="TRN151" s="467"/>
      <c r="TRO151" s="467"/>
      <c r="TRP151" s="467"/>
      <c r="TRQ151" s="467"/>
      <c r="TRR151" s="467"/>
      <c r="TRS151" s="467"/>
      <c r="TRT151" s="467"/>
      <c r="TRU151" s="467"/>
      <c r="TRV151" s="467"/>
      <c r="TRW151" s="467"/>
      <c r="TRX151" s="467"/>
      <c r="TRY151" s="467"/>
      <c r="TRZ151" s="467"/>
      <c r="TSA151" s="467"/>
      <c r="TSB151" s="467"/>
      <c r="TSC151" s="467"/>
      <c r="TSD151" s="467"/>
      <c r="TSE151" s="467"/>
      <c r="TSF151" s="467"/>
      <c r="TSG151" s="467"/>
      <c r="TSH151" s="467"/>
      <c r="TSI151" s="467"/>
      <c r="TSJ151" s="467"/>
      <c r="TSK151" s="467"/>
      <c r="TSL151" s="467"/>
      <c r="TSM151" s="467"/>
      <c r="TSN151" s="467"/>
      <c r="TSO151" s="467"/>
      <c r="TSP151" s="467"/>
      <c r="TSQ151" s="467"/>
      <c r="TSR151" s="467"/>
      <c r="TSS151" s="467"/>
      <c r="TST151" s="467"/>
      <c r="TSU151" s="467"/>
      <c r="TSV151" s="467"/>
      <c r="TSW151" s="467"/>
      <c r="TSX151" s="467"/>
      <c r="TSY151" s="467"/>
      <c r="TSZ151" s="467"/>
      <c r="TTA151" s="467"/>
      <c r="TTB151" s="467"/>
      <c r="TTC151" s="467"/>
      <c r="TTD151" s="467"/>
      <c r="TTE151" s="467"/>
      <c r="TTF151" s="467"/>
      <c r="TTG151" s="467"/>
      <c r="TTH151" s="467"/>
      <c r="TTI151" s="467"/>
      <c r="TTJ151" s="467"/>
      <c r="TTK151" s="467"/>
      <c r="TTL151" s="467"/>
      <c r="TTM151" s="467"/>
      <c r="TTN151" s="467"/>
      <c r="TTO151" s="467"/>
      <c r="TTP151" s="467"/>
      <c r="TTQ151" s="467"/>
      <c r="TTR151" s="467"/>
      <c r="TTS151" s="467"/>
      <c r="TTT151" s="467"/>
      <c r="TTU151" s="467"/>
      <c r="TTV151" s="467"/>
      <c r="TTW151" s="467"/>
      <c r="TTX151" s="467"/>
      <c r="TTY151" s="467"/>
      <c r="TTZ151" s="467"/>
      <c r="TUA151" s="467"/>
      <c r="TUB151" s="467"/>
      <c r="TUC151" s="467"/>
      <c r="TUD151" s="467"/>
      <c r="TUE151" s="467"/>
      <c r="TUF151" s="467"/>
      <c r="TUG151" s="467"/>
      <c r="TUH151" s="467"/>
      <c r="TUI151" s="467"/>
      <c r="TUJ151" s="467"/>
      <c r="TUK151" s="467"/>
      <c r="TUL151" s="467"/>
      <c r="TUM151" s="467"/>
      <c r="TUN151" s="467"/>
      <c r="TUO151" s="467"/>
      <c r="TUP151" s="467"/>
      <c r="TUQ151" s="467"/>
      <c r="TUR151" s="467"/>
      <c r="TUS151" s="467"/>
      <c r="TUT151" s="467"/>
      <c r="TUU151" s="467"/>
      <c r="TUV151" s="467"/>
      <c r="TUW151" s="467"/>
      <c r="TUX151" s="467"/>
      <c r="TUY151" s="467"/>
      <c r="TUZ151" s="467"/>
      <c r="TVA151" s="467"/>
      <c r="TVB151" s="467"/>
      <c r="TVC151" s="467"/>
      <c r="TVD151" s="467"/>
      <c r="TVE151" s="467"/>
      <c r="TVF151" s="467"/>
      <c r="TVG151" s="467"/>
      <c r="TVH151" s="467"/>
      <c r="TVI151" s="467"/>
      <c r="TVJ151" s="467"/>
      <c r="TVK151" s="467"/>
      <c r="TVL151" s="467"/>
      <c r="TVM151" s="467"/>
      <c r="TVN151" s="467"/>
      <c r="TVO151" s="467"/>
      <c r="TVP151" s="467"/>
      <c r="TVQ151" s="467"/>
      <c r="TVR151" s="467"/>
      <c r="TVS151" s="467"/>
      <c r="TVT151" s="467"/>
      <c r="TVU151" s="467"/>
      <c r="TVV151" s="467"/>
      <c r="TVW151" s="467"/>
      <c r="TVX151" s="467"/>
      <c r="TVY151" s="467"/>
      <c r="TVZ151" s="467"/>
      <c r="TWA151" s="467"/>
      <c r="TWB151" s="467"/>
      <c r="TWC151" s="467"/>
      <c r="TWD151" s="467"/>
      <c r="TWE151" s="467"/>
      <c r="TWF151" s="467"/>
      <c r="TWG151" s="467"/>
      <c r="TWH151" s="467"/>
      <c r="TWI151" s="467"/>
      <c r="TWJ151" s="467"/>
      <c r="TWK151" s="467"/>
      <c r="TWL151" s="467"/>
      <c r="TWM151" s="467"/>
      <c r="TWN151" s="467"/>
      <c r="TWO151" s="467"/>
      <c r="TWP151" s="467"/>
      <c r="TWQ151" s="467"/>
      <c r="TWR151" s="467"/>
      <c r="TWS151" s="467"/>
      <c r="TWT151" s="467"/>
      <c r="TWU151" s="467"/>
      <c r="TWV151" s="467"/>
      <c r="TWW151" s="467"/>
      <c r="TWX151" s="467"/>
      <c r="TWY151" s="467"/>
      <c r="TWZ151" s="467"/>
      <c r="TXA151" s="467"/>
      <c r="TXB151" s="467"/>
      <c r="TXC151" s="467"/>
      <c r="TXD151" s="467"/>
      <c r="TXE151" s="467"/>
      <c r="TXF151" s="467"/>
      <c r="TXG151" s="467"/>
      <c r="TXH151" s="467"/>
      <c r="TXI151" s="467"/>
      <c r="TXJ151" s="467"/>
      <c r="TXK151" s="467"/>
      <c r="TXL151" s="467"/>
      <c r="TXM151" s="467"/>
      <c r="TXN151" s="467"/>
      <c r="TXO151" s="467"/>
      <c r="TXP151" s="467"/>
      <c r="TXQ151" s="467"/>
      <c r="TXR151" s="467"/>
      <c r="TXS151" s="467"/>
      <c r="TXT151" s="467"/>
      <c r="TXU151" s="467"/>
      <c r="TXV151" s="467"/>
      <c r="TXW151" s="467"/>
      <c r="TXX151" s="467"/>
      <c r="TXY151" s="467"/>
      <c r="TXZ151" s="467"/>
      <c r="TYA151" s="467"/>
      <c r="TYB151" s="467"/>
      <c r="TYC151" s="467"/>
      <c r="TYD151" s="467"/>
      <c r="TYE151" s="467"/>
      <c r="TYF151" s="467"/>
      <c r="TYG151" s="467"/>
      <c r="TYH151" s="467"/>
      <c r="TYI151" s="467"/>
      <c r="TYJ151" s="467"/>
      <c r="TYK151" s="467"/>
      <c r="TYL151" s="467"/>
      <c r="TYM151" s="467"/>
      <c r="TYN151" s="467"/>
      <c r="TYO151" s="467"/>
      <c r="TYP151" s="467"/>
      <c r="TYQ151" s="467"/>
      <c r="TYR151" s="467"/>
      <c r="TYS151" s="467"/>
      <c r="TYT151" s="467"/>
      <c r="TYU151" s="467"/>
      <c r="TYV151" s="467"/>
      <c r="TYW151" s="467"/>
      <c r="TYX151" s="467"/>
      <c r="TYY151" s="467"/>
      <c r="TYZ151" s="467"/>
      <c r="TZA151" s="467"/>
      <c r="TZB151" s="467"/>
      <c r="TZC151" s="467"/>
      <c r="TZD151" s="467"/>
      <c r="TZE151" s="467"/>
      <c r="TZF151" s="467"/>
      <c r="TZG151" s="467"/>
      <c r="TZH151" s="467"/>
      <c r="TZI151" s="467"/>
      <c r="TZJ151" s="467"/>
      <c r="TZK151" s="467"/>
      <c r="TZL151" s="467"/>
      <c r="TZM151" s="467"/>
      <c r="TZN151" s="467"/>
      <c r="TZO151" s="467"/>
      <c r="TZP151" s="467"/>
      <c r="TZQ151" s="467"/>
      <c r="TZR151" s="467"/>
      <c r="TZS151" s="467"/>
      <c r="TZT151" s="467"/>
      <c r="TZU151" s="467"/>
      <c r="TZV151" s="467"/>
      <c r="TZW151" s="467"/>
      <c r="TZX151" s="467"/>
      <c r="TZY151" s="467"/>
      <c r="TZZ151" s="467"/>
      <c r="UAA151" s="467"/>
      <c r="UAB151" s="467"/>
      <c r="UAC151" s="467"/>
      <c r="UAD151" s="467"/>
      <c r="UAE151" s="467"/>
      <c r="UAF151" s="467"/>
      <c r="UAG151" s="467"/>
      <c r="UAH151" s="467"/>
      <c r="UAI151" s="467"/>
      <c r="UAJ151" s="467"/>
      <c r="UAK151" s="467"/>
      <c r="UAL151" s="467"/>
      <c r="UAM151" s="467"/>
      <c r="UAN151" s="467"/>
      <c r="UAO151" s="467"/>
      <c r="UAP151" s="467"/>
      <c r="UAQ151" s="467"/>
      <c r="UAR151" s="467"/>
      <c r="UAS151" s="467"/>
      <c r="UAT151" s="467"/>
      <c r="UAU151" s="467"/>
      <c r="UAV151" s="467"/>
      <c r="UAW151" s="467"/>
      <c r="UAX151" s="467"/>
      <c r="UAY151" s="467"/>
      <c r="UAZ151" s="467"/>
      <c r="UBA151" s="467"/>
      <c r="UBB151" s="467"/>
      <c r="UBC151" s="467"/>
      <c r="UBD151" s="467"/>
      <c r="UBE151" s="467"/>
      <c r="UBF151" s="467"/>
      <c r="UBG151" s="467"/>
      <c r="UBH151" s="467"/>
      <c r="UBI151" s="467"/>
      <c r="UBJ151" s="467"/>
      <c r="UBK151" s="467"/>
      <c r="UBL151" s="467"/>
      <c r="UBM151" s="467"/>
      <c r="UBN151" s="467"/>
      <c r="UBO151" s="467"/>
      <c r="UBP151" s="467"/>
      <c r="UBQ151" s="467"/>
      <c r="UBR151" s="467"/>
      <c r="UBS151" s="467"/>
      <c r="UBT151" s="467"/>
      <c r="UBU151" s="467"/>
      <c r="UBV151" s="467"/>
      <c r="UBW151" s="467"/>
      <c r="UBX151" s="467"/>
      <c r="UBY151" s="467"/>
      <c r="UBZ151" s="467"/>
      <c r="UCA151" s="467"/>
      <c r="UCB151" s="467"/>
      <c r="UCC151" s="467"/>
      <c r="UCD151" s="467"/>
      <c r="UCE151" s="467"/>
      <c r="UCF151" s="467"/>
      <c r="UCG151" s="467"/>
      <c r="UCH151" s="467"/>
      <c r="UCI151" s="467"/>
      <c r="UCJ151" s="467"/>
      <c r="UCK151" s="467"/>
      <c r="UCL151" s="467"/>
      <c r="UCM151" s="467"/>
      <c r="UCN151" s="467"/>
      <c r="UCO151" s="467"/>
      <c r="UCP151" s="467"/>
      <c r="UCQ151" s="467"/>
      <c r="UCR151" s="467"/>
      <c r="UCS151" s="467"/>
      <c r="UCT151" s="467"/>
      <c r="UCU151" s="467"/>
      <c r="UCV151" s="467"/>
      <c r="UCW151" s="467"/>
      <c r="UCX151" s="467"/>
      <c r="UCY151" s="467"/>
      <c r="UCZ151" s="467"/>
      <c r="UDA151" s="467"/>
      <c r="UDB151" s="467"/>
      <c r="UDC151" s="467"/>
      <c r="UDD151" s="467"/>
      <c r="UDE151" s="467"/>
      <c r="UDF151" s="467"/>
      <c r="UDG151" s="467"/>
      <c r="UDH151" s="467"/>
      <c r="UDI151" s="467"/>
      <c r="UDJ151" s="467"/>
      <c r="UDK151" s="467"/>
      <c r="UDL151" s="467"/>
      <c r="UDM151" s="467"/>
      <c r="UDN151" s="467"/>
      <c r="UDO151" s="467"/>
      <c r="UDP151" s="467"/>
      <c r="UDQ151" s="467"/>
      <c r="UDR151" s="467"/>
      <c r="UDS151" s="467"/>
      <c r="UDT151" s="467"/>
      <c r="UDU151" s="467"/>
      <c r="UDV151" s="467"/>
      <c r="UDW151" s="467"/>
      <c r="UDX151" s="467"/>
      <c r="UDY151" s="467"/>
      <c r="UDZ151" s="467"/>
      <c r="UEA151" s="467"/>
      <c r="UEB151" s="467"/>
      <c r="UEC151" s="467"/>
      <c r="UED151" s="467"/>
      <c r="UEE151" s="467"/>
      <c r="UEF151" s="467"/>
      <c r="UEG151" s="467"/>
      <c r="UEH151" s="467"/>
      <c r="UEI151" s="467"/>
      <c r="UEJ151" s="467"/>
      <c r="UEK151" s="467"/>
      <c r="UEL151" s="467"/>
      <c r="UEM151" s="467"/>
      <c r="UEN151" s="467"/>
      <c r="UEO151" s="467"/>
      <c r="UEP151" s="467"/>
      <c r="UEQ151" s="467"/>
      <c r="UER151" s="467"/>
      <c r="UES151" s="467"/>
      <c r="UET151" s="467"/>
      <c r="UEU151" s="467"/>
      <c r="UEV151" s="467"/>
      <c r="UEW151" s="467"/>
      <c r="UEX151" s="467"/>
      <c r="UEY151" s="467"/>
      <c r="UEZ151" s="467"/>
      <c r="UFA151" s="467"/>
      <c r="UFB151" s="467"/>
      <c r="UFC151" s="467"/>
      <c r="UFD151" s="467"/>
      <c r="UFE151" s="467"/>
      <c r="UFF151" s="467"/>
      <c r="UFG151" s="467"/>
      <c r="UFH151" s="467"/>
      <c r="UFI151" s="467"/>
      <c r="UFJ151" s="467"/>
      <c r="UFK151" s="467"/>
      <c r="UFL151" s="467"/>
      <c r="UFM151" s="467"/>
      <c r="UFN151" s="467"/>
      <c r="UFO151" s="467"/>
      <c r="UFP151" s="467"/>
      <c r="UFQ151" s="467"/>
      <c r="UFR151" s="467"/>
      <c r="UFS151" s="467"/>
      <c r="UFT151" s="467"/>
      <c r="UFU151" s="467"/>
      <c r="UFV151" s="467"/>
      <c r="UFW151" s="467"/>
      <c r="UFX151" s="467"/>
      <c r="UFY151" s="467"/>
      <c r="UFZ151" s="467"/>
      <c r="UGA151" s="467"/>
      <c r="UGB151" s="467"/>
      <c r="UGC151" s="467"/>
      <c r="UGD151" s="467"/>
      <c r="UGE151" s="467"/>
      <c r="UGF151" s="467"/>
      <c r="UGG151" s="467"/>
      <c r="UGH151" s="467"/>
      <c r="UGI151" s="467"/>
      <c r="UGJ151" s="467"/>
      <c r="UGK151" s="467"/>
      <c r="UGL151" s="467"/>
      <c r="UGM151" s="467"/>
      <c r="UGN151" s="467"/>
      <c r="UGO151" s="467"/>
      <c r="UGP151" s="467"/>
      <c r="UGQ151" s="467"/>
      <c r="UGR151" s="467"/>
      <c r="UGS151" s="467"/>
      <c r="UGT151" s="467"/>
      <c r="UGU151" s="467"/>
      <c r="UGV151" s="467"/>
      <c r="UGW151" s="467"/>
      <c r="UGX151" s="467"/>
      <c r="UGY151" s="467"/>
      <c r="UGZ151" s="467"/>
      <c r="UHA151" s="467"/>
      <c r="UHB151" s="467"/>
      <c r="UHC151" s="467"/>
      <c r="UHD151" s="467"/>
      <c r="UHE151" s="467"/>
      <c r="UHF151" s="467"/>
      <c r="UHG151" s="467"/>
      <c r="UHH151" s="467"/>
      <c r="UHI151" s="467"/>
      <c r="UHJ151" s="467"/>
      <c r="UHK151" s="467"/>
      <c r="UHL151" s="467"/>
      <c r="UHM151" s="467"/>
      <c r="UHN151" s="467"/>
      <c r="UHO151" s="467"/>
      <c r="UHP151" s="467"/>
      <c r="UHQ151" s="467"/>
      <c r="UHR151" s="467"/>
      <c r="UHS151" s="467"/>
      <c r="UHT151" s="467"/>
      <c r="UHU151" s="467"/>
      <c r="UHV151" s="467"/>
      <c r="UHW151" s="467"/>
      <c r="UHX151" s="467"/>
      <c r="UHY151" s="467"/>
      <c r="UHZ151" s="467"/>
      <c r="UIA151" s="467"/>
      <c r="UIB151" s="467"/>
      <c r="UIC151" s="467"/>
      <c r="UID151" s="467"/>
      <c r="UIE151" s="467"/>
      <c r="UIF151" s="467"/>
      <c r="UIG151" s="467"/>
      <c r="UIH151" s="467"/>
      <c r="UII151" s="467"/>
      <c r="UIJ151" s="467"/>
      <c r="UIK151" s="467"/>
      <c r="UIL151" s="467"/>
      <c r="UIM151" s="467"/>
      <c r="UIN151" s="467"/>
      <c r="UIO151" s="467"/>
      <c r="UIP151" s="467"/>
      <c r="UIQ151" s="467"/>
      <c r="UIR151" s="467"/>
      <c r="UIS151" s="467"/>
      <c r="UIT151" s="467"/>
      <c r="UIU151" s="467"/>
      <c r="UIV151" s="467"/>
      <c r="UIW151" s="467"/>
      <c r="UIX151" s="467"/>
      <c r="UIY151" s="467"/>
      <c r="UIZ151" s="467"/>
      <c r="UJA151" s="467"/>
      <c r="UJB151" s="467"/>
      <c r="UJC151" s="467"/>
      <c r="UJD151" s="467"/>
      <c r="UJE151" s="467"/>
      <c r="UJF151" s="467"/>
      <c r="UJG151" s="467"/>
      <c r="UJH151" s="467"/>
      <c r="UJI151" s="467"/>
      <c r="UJJ151" s="467"/>
      <c r="UJK151" s="467"/>
      <c r="UJL151" s="467"/>
      <c r="UJM151" s="467"/>
      <c r="UJN151" s="467"/>
      <c r="UJO151" s="467"/>
      <c r="UJP151" s="467"/>
      <c r="UJQ151" s="467"/>
      <c r="UJR151" s="467"/>
      <c r="UJS151" s="467"/>
      <c r="UJT151" s="467"/>
      <c r="UJU151" s="467"/>
      <c r="UJV151" s="467"/>
      <c r="UJW151" s="467"/>
      <c r="UJX151" s="467"/>
      <c r="UJY151" s="467"/>
      <c r="UJZ151" s="467"/>
      <c r="UKA151" s="467"/>
      <c r="UKB151" s="467"/>
      <c r="UKC151" s="467"/>
      <c r="UKD151" s="467"/>
      <c r="UKE151" s="467"/>
      <c r="UKF151" s="467"/>
      <c r="UKG151" s="467"/>
      <c r="UKH151" s="467"/>
      <c r="UKI151" s="467"/>
      <c r="UKJ151" s="467"/>
      <c r="UKK151" s="467"/>
      <c r="UKL151" s="467"/>
      <c r="UKM151" s="467"/>
      <c r="UKN151" s="467"/>
      <c r="UKO151" s="467"/>
      <c r="UKP151" s="467"/>
      <c r="UKQ151" s="467"/>
      <c r="UKR151" s="467"/>
      <c r="UKS151" s="467"/>
      <c r="UKT151" s="467"/>
      <c r="UKU151" s="467"/>
      <c r="UKV151" s="467"/>
      <c r="UKW151" s="467"/>
      <c r="UKX151" s="467"/>
      <c r="UKY151" s="467"/>
      <c r="UKZ151" s="467"/>
      <c r="ULA151" s="467"/>
      <c r="ULB151" s="467"/>
      <c r="ULC151" s="467"/>
      <c r="ULD151" s="467"/>
      <c r="ULE151" s="467"/>
      <c r="ULF151" s="467"/>
      <c r="ULG151" s="467"/>
      <c r="ULH151" s="467"/>
      <c r="ULI151" s="467"/>
      <c r="ULJ151" s="467"/>
      <c r="ULK151" s="467"/>
      <c r="ULL151" s="467"/>
      <c r="ULM151" s="467"/>
      <c r="ULN151" s="467"/>
      <c r="ULO151" s="467"/>
      <c r="ULP151" s="467"/>
      <c r="ULQ151" s="467"/>
      <c r="ULR151" s="467"/>
      <c r="ULS151" s="467"/>
      <c r="ULT151" s="467"/>
      <c r="ULU151" s="467"/>
      <c r="ULV151" s="467"/>
      <c r="ULW151" s="467"/>
      <c r="ULX151" s="467"/>
      <c r="ULY151" s="467"/>
      <c r="ULZ151" s="467"/>
      <c r="UMA151" s="467"/>
      <c r="UMB151" s="467"/>
      <c r="UMC151" s="467"/>
      <c r="UMD151" s="467"/>
      <c r="UME151" s="467"/>
      <c r="UMF151" s="467"/>
      <c r="UMG151" s="467"/>
      <c r="UMH151" s="467"/>
      <c r="UMI151" s="467"/>
      <c r="UMJ151" s="467"/>
      <c r="UMK151" s="467"/>
      <c r="UML151" s="467"/>
      <c r="UMM151" s="467"/>
      <c r="UMN151" s="467"/>
      <c r="UMO151" s="467"/>
      <c r="UMP151" s="467"/>
      <c r="UMQ151" s="467"/>
      <c r="UMR151" s="467"/>
      <c r="UMS151" s="467"/>
      <c r="UMT151" s="467"/>
      <c r="UMU151" s="467"/>
      <c r="UMV151" s="467"/>
      <c r="UMW151" s="467"/>
      <c r="UMX151" s="467"/>
      <c r="UMY151" s="467"/>
      <c r="UMZ151" s="467"/>
      <c r="UNA151" s="467"/>
      <c r="UNB151" s="467"/>
      <c r="UNC151" s="467"/>
      <c r="UND151" s="467"/>
      <c r="UNE151" s="467"/>
      <c r="UNF151" s="467"/>
      <c r="UNG151" s="467"/>
      <c r="UNH151" s="467"/>
      <c r="UNI151" s="467"/>
      <c r="UNJ151" s="467"/>
      <c r="UNK151" s="467"/>
      <c r="UNL151" s="467"/>
      <c r="UNM151" s="467"/>
      <c r="UNN151" s="467"/>
      <c r="UNO151" s="467"/>
      <c r="UNP151" s="467"/>
      <c r="UNQ151" s="467"/>
      <c r="UNR151" s="467"/>
      <c r="UNS151" s="467"/>
      <c r="UNT151" s="467"/>
      <c r="UNU151" s="467"/>
      <c r="UNV151" s="467"/>
      <c r="UNW151" s="467"/>
      <c r="UNX151" s="467"/>
      <c r="UNY151" s="467"/>
      <c r="UNZ151" s="467"/>
      <c r="UOA151" s="467"/>
      <c r="UOB151" s="467"/>
      <c r="UOC151" s="467"/>
      <c r="UOD151" s="467"/>
      <c r="UOE151" s="467"/>
      <c r="UOF151" s="467"/>
      <c r="UOG151" s="467"/>
      <c r="UOH151" s="467"/>
      <c r="UOI151" s="467"/>
      <c r="UOJ151" s="467"/>
      <c r="UOK151" s="467"/>
      <c r="UOL151" s="467"/>
      <c r="UOM151" s="467"/>
      <c r="UON151" s="467"/>
      <c r="UOO151" s="467"/>
      <c r="UOP151" s="467"/>
      <c r="UOQ151" s="467"/>
      <c r="UOR151" s="467"/>
      <c r="UOS151" s="467"/>
      <c r="UOT151" s="467"/>
      <c r="UOU151" s="467"/>
      <c r="UOV151" s="467"/>
      <c r="UOW151" s="467"/>
      <c r="UOX151" s="467"/>
      <c r="UOY151" s="467"/>
      <c r="UOZ151" s="467"/>
      <c r="UPA151" s="467"/>
      <c r="UPB151" s="467"/>
      <c r="UPC151" s="467"/>
      <c r="UPD151" s="467"/>
      <c r="UPE151" s="467"/>
      <c r="UPF151" s="467"/>
      <c r="UPG151" s="467"/>
      <c r="UPH151" s="467"/>
      <c r="UPI151" s="467"/>
      <c r="UPJ151" s="467"/>
      <c r="UPK151" s="467"/>
      <c r="UPL151" s="467"/>
      <c r="UPM151" s="467"/>
      <c r="UPN151" s="467"/>
      <c r="UPO151" s="467"/>
      <c r="UPP151" s="467"/>
      <c r="UPQ151" s="467"/>
      <c r="UPR151" s="467"/>
      <c r="UPS151" s="467"/>
      <c r="UPT151" s="467"/>
      <c r="UPU151" s="467"/>
      <c r="UPV151" s="467"/>
      <c r="UPW151" s="467"/>
      <c r="UPX151" s="467"/>
      <c r="UPY151" s="467"/>
      <c r="UPZ151" s="467"/>
      <c r="UQA151" s="467"/>
      <c r="UQB151" s="467"/>
      <c r="UQC151" s="467"/>
      <c r="UQD151" s="467"/>
      <c r="UQE151" s="467"/>
      <c r="UQF151" s="467"/>
      <c r="UQG151" s="467"/>
      <c r="UQH151" s="467"/>
      <c r="UQI151" s="467"/>
      <c r="UQJ151" s="467"/>
      <c r="UQK151" s="467"/>
      <c r="UQL151" s="467"/>
      <c r="UQM151" s="467"/>
      <c r="UQN151" s="467"/>
      <c r="UQO151" s="467"/>
      <c r="UQP151" s="467"/>
      <c r="UQQ151" s="467"/>
      <c r="UQR151" s="467"/>
      <c r="UQS151" s="467"/>
      <c r="UQT151" s="467"/>
      <c r="UQU151" s="467"/>
      <c r="UQV151" s="467"/>
      <c r="UQW151" s="467"/>
      <c r="UQX151" s="467"/>
      <c r="UQY151" s="467"/>
      <c r="UQZ151" s="467"/>
      <c r="URA151" s="467"/>
      <c r="URB151" s="467"/>
      <c r="URC151" s="467"/>
      <c r="URD151" s="467"/>
      <c r="URE151" s="467"/>
      <c r="URF151" s="467"/>
      <c r="URG151" s="467"/>
      <c r="URH151" s="467"/>
      <c r="URI151" s="467"/>
      <c r="URJ151" s="467"/>
      <c r="URK151" s="467"/>
      <c r="URL151" s="467"/>
      <c r="URM151" s="467"/>
      <c r="URN151" s="467"/>
      <c r="URO151" s="467"/>
      <c r="URP151" s="467"/>
      <c r="URQ151" s="467"/>
      <c r="URR151" s="467"/>
      <c r="URS151" s="467"/>
      <c r="URT151" s="467"/>
      <c r="URU151" s="467"/>
      <c r="URV151" s="467"/>
      <c r="URW151" s="467"/>
      <c r="URX151" s="467"/>
      <c r="URY151" s="467"/>
      <c r="URZ151" s="467"/>
      <c r="USA151" s="467"/>
      <c r="USB151" s="467"/>
      <c r="USC151" s="467"/>
      <c r="USD151" s="467"/>
      <c r="USE151" s="467"/>
      <c r="USF151" s="467"/>
      <c r="USG151" s="467"/>
      <c r="USH151" s="467"/>
      <c r="USI151" s="467"/>
      <c r="USJ151" s="467"/>
      <c r="USK151" s="467"/>
      <c r="USL151" s="467"/>
      <c r="USM151" s="467"/>
      <c r="USN151" s="467"/>
      <c r="USO151" s="467"/>
      <c r="USP151" s="467"/>
      <c r="USQ151" s="467"/>
      <c r="USR151" s="467"/>
      <c r="USS151" s="467"/>
      <c r="UST151" s="467"/>
      <c r="USU151" s="467"/>
      <c r="USV151" s="467"/>
      <c r="USW151" s="467"/>
      <c r="USX151" s="467"/>
      <c r="USY151" s="467"/>
      <c r="USZ151" s="467"/>
      <c r="UTA151" s="467"/>
      <c r="UTB151" s="467"/>
      <c r="UTC151" s="467"/>
      <c r="UTD151" s="467"/>
      <c r="UTE151" s="467"/>
      <c r="UTF151" s="467"/>
      <c r="UTG151" s="467"/>
      <c r="UTH151" s="467"/>
      <c r="UTI151" s="467"/>
      <c r="UTJ151" s="467"/>
      <c r="UTK151" s="467"/>
      <c r="UTL151" s="467"/>
      <c r="UTM151" s="467"/>
      <c r="UTN151" s="467"/>
      <c r="UTO151" s="467"/>
      <c r="UTP151" s="467"/>
      <c r="UTQ151" s="467"/>
      <c r="UTR151" s="467"/>
      <c r="UTS151" s="467"/>
      <c r="UTT151" s="467"/>
      <c r="UTU151" s="467"/>
      <c r="UTV151" s="467"/>
      <c r="UTW151" s="467"/>
      <c r="UTX151" s="467"/>
      <c r="UTY151" s="467"/>
      <c r="UTZ151" s="467"/>
      <c r="UUA151" s="467"/>
      <c r="UUB151" s="467"/>
      <c r="UUC151" s="467"/>
      <c r="UUD151" s="467"/>
      <c r="UUE151" s="467"/>
      <c r="UUF151" s="467"/>
      <c r="UUG151" s="467"/>
      <c r="UUH151" s="467"/>
      <c r="UUI151" s="467"/>
      <c r="UUJ151" s="467"/>
      <c r="UUK151" s="467"/>
      <c r="UUL151" s="467"/>
      <c r="UUM151" s="467"/>
      <c r="UUN151" s="467"/>
      <c r="UUO151" s="467"/>
      <c r="UUP151" s="467"/>
      <c r="UUQ151" s="467"/>
      <c r="UUR151" s="467"/>
      <c r="UUS151" s="467"/>
      <c r="UUT151" s="467"/>
      <c r="UUU151" s="467"/>
      <c r="UUV151" s="467"/>
      <c r="UUW151" s="467"/>
      <c r="UUX151" s="467"/>
      <c r="UUY151" s="467"/>
      <c r="UUZ151" s="467"/>
      <c r="UVA151" s="467"/>
      <c r="UVB151" s="467"/>
      <c r="UVC151" s="467"/>
      <c r="UVD151" s="467"/>
      <c r="UVE151" s="467"/>
      <c r="UVF151" s="467"/>
      <c r="UVG151" s="467"/>
      <c r="UVH151" s="467"/>
      <c r="UVI151" s="467"/>
      <c r="UVJ151" s="467"/>
      <c r="UVK151" s="467"/>
      <c r="UVL151" s="467"/>
      <c r="UVM151" s="467"/>
      <c r="UVN151" s="467"/>
      <c r="UVO151" s="467"/>
      <c r="UVP151" s="467"/>
      <c r="UVQ151" s="467"/>
      <c r="UVR151" s="467"/>
      <c r="UVS151" s="467"/>
      <c r="UVT151" s="467"/>
      <c r="UVU151" s="467"/>
      <c r="UVV151" s="467"/>
      <c r="UVW151" s="467"/>
      <c r="UVX151" s="467"/>
      <c r="UVY151" s="467"/>
      <c r="UVZ151" s="467"/>
      <c r="UWA151" s="467"/>
      <c r="UWB151" s="467"/>
      <c r="UWC151" s="467"/>
      <c r="UWD151" s="467"/>
      <c r="UWE151" s="467"/>
      <c r="UWF151" s="467"/>
      <c r="UWG151" s="467"/>
      <c r="UWH151" s="467"/>
      <c r="UWI151" s="467"/>
      <c r="UWJ151" s="467"/>
      <c r="UWK151" s="467"/>
      <c r="UWL151" s="467"/>
      <c r="UWM151" s="467"/>
      <c r="UWN151" s="467"/>
      <c r="UWO151" s="467"/>
      <c r="UWP151" s="467"/>
      <c r="UWQ151" s="467"/>
      <c r="UWR151" s="467"/>
      <c r="UWS151" s="467"/>
      <c r="UWT151" s="467"/>
      <c r="UWU151" s="467"/>
      <c r="UWV151" s="467"/>
      <c r="UWW151" s="467"/>
      <c r="UWX151" s="467"/>
      <c r="UWY151" s="467"/>
      <c r="UWZ151" s="467"/>
      <c r="UXA151" s="467"/>
      <c r="UXB151" s="467"/>
      <c r="UXC151" s="467"/>
      <c r="UXD151" s="467"/>
      <c r="UXE151" s="467"/>
      <c r="UXF151" s="467"/>
      <c r="UXG151" s="467"/>
      <c r="UXH151" s="467"/>
      <c r="UXI151" s="467"/>
      <c r="UXJ151" s="467"/>
      <c r="UXK151" s="467"/>
      <c r="UXL151" s="467"/>
      <c r="UXM151" s="467"/>
      <c r="UXN151" s="467"/>
      <c r="UXO151" s="467"/>
      <c r="UXP151" s="467"/>
      <c r="UXQ151" s="467"/>
      <c r="UXR151" s="467"/>
      <c r="UXS151" s="467"/>
      <c r="UXT151" s="467"/>
      <c r="UXU151" s="467"/>
      <c r="UXV151" s="467"/>
      <c r="UXW151" s="467"/>
      <c r="UXX151" s="467"/>
      <c r="UXY151" s="467"/>
      <c r="UXZ151" s="467"/>
      <c r="UYA151" s="467"/>
      <c r="UYB151" s="467"/>
      <c r="UYC151" s="467"/>
      <c r="UYD151" s="467"/>
      <c r="UYE151" s="467"/>
      <c r="UYF151" s="467"/>
      <c r="UYG151" s="467"/>
      <c r="UYH151" s="467"/>
      <c r="UYI151" s="467"/>
      <c r="UYJ151" s="467"/>
      <c r="UYK151" s="467"/>
      <c r="UYL151" s="467"/>
      <c r="UYM151" s="467"/>
      <c r="UYN151" s="467"/>
      <c r="UYO151" s="467"/>
      <c r="UYP151" s="467"/>
      <c r="UYQ151" s="467"/>
      <c r="UYR151" s="467"/>
      <c r="UYS151" s="467"/>
      <c r="UYT151" s="467"/>
      <c r="UYU151" s="467"/>
      <c r="UYV151" s="467"/>
      <c r="UYW151" s="467"/>
      <c r="UYX151" s="467"/>
      <c r="UYY151" s="467"/>
      <c r="UYZ151" s="467"/>
      <c r="UZA151" s="467"/>
      <c r="UZB151" s="467"/>
      <c r="UZC151" s="467"/>
      <c r="UZD151" s="467"/>
      <c r="UZE151" s="467"/>
      <c r="UZF151" s="467"/>
      <c r="UZG151" s="467"/>
      <c r="UZH151" s="467"/>
      <c r="UZI151" s="467"/>
      <c r="UZJ151" s="467"/>
      <c r="UZK151" s="467"/>
      <c r="UZL151" s="467"/>
      <c r="UZM151" s="467"/>
      <c r="UZN151" s="467"/>
      <c r="UZO151" s="467"/>
      <c r="UZP151" s="467"/>
      <c r="UZQ151" s="467"/>
      <c r="UZR151" s="467"/>
      <c r="UZS151" s="467"/>
      <c r="UZT151" s="467"/>
      <c r="UZU151" s="467"/>
      <c r="UZV151" s="467"/>
      <c r="UZW151" s="467"/>
      <c r="UZX151" s="467"/>
      <c r="UZY151" s="467"/>
      <c r="UZZ151" s="467"/>
      <c r="VAA151" s="467"/>
      <c r="VAB151" s="467"/>
      <c r="VAC151" s="467"/>
      <c r="VAD151" s="467"/>
      <c r="VAE151" s="467"/>
      <c r="VAF151" s="467"/>
      <c r="VAG151" s="467"/>
      <c r="VAH151" s="467"/>
      <c r="VAI151" s="467"/>
      <c r="VAJ151" s="467"/>
      <c r="VAK151" s="467"/>
      <c r="VAL151" s="467"/>
      <c r="VAM151" s="467"/>
      <c r="VAN151" s="467"/>
      <c r="VAO151" s="467"/>
      <c r="VAP151" s="467"/>
      <c r="VAQ151" s="467"/>
      <c r="VAR151" s="467"/>
      <c r="VAS151" s="467"/>
      <c r="VAT151" s="467"/>
      <c r="VAU151" s="467"/>
      <c r="VAV151" s="467"/>
      <c r="VAW151" s="467"/>
      <c r="VAX151" s="467"/>
      <c r="VAY151" s="467"/>
      <c r="VAZ151" s="467"/>
      <c r="VBA151" s="467"/>
      <c r="VBB151" s="467"/>
      <c r="VBC151" s="467"/>
      <c r="VBD151" s="467"/>
      <c r="VBE151" s="467"/>
      <c r="VBF151" s="467"/>
      <c r="VBG151" s="467"/>
      <c r="VBH151" s="467"/>
      <c r="VBI151" s="467"/>
      <c r="VBJ151" s="467"/>
      <c r="VBK151" s="467"/>
      <c r="VBL151" s="467"/>
      <c r="VBM151" s="467"/>
      <c r="VBN151" s="467"/>
      <c r="VBO151" s="467"/>
      <c r="VBP151" s="467"/>
      <c r="VBQ151" s="467"/>
      <c r="VBR151" s="467"/>
      <c r="VBS151" s="467"/>
      <c r="VBT151" s="467"/>
      <c r="VBU151" s="467"/>
      <c r="VBV151" s="467"/>
      <c r="VBW151" s="467"/>
      <c r="VBX151" s="467"/>
      <c r="VBY151" s="467"/>
      <c r="VBZ151" s="467"/>
      <c r="VCA151" s="467"/>
      <c r="VCB151" s="467"/>
      <c r="VCC151" s="467"/>
      <c r="VCD151" s="467"/>
      <c r="VCE151" s="467"/>
      <c r="VCF151" s="467"/>
      <c r="VCG151" s="467"/>
      <c r="VCH151" s="467"/>
      <c r="VCI151" s="467"/>
      <c r="VCJ151" s="467"/>
      <c r="VCK151" s="467"/>
      <c r="VCL151" s="467"/>
      <c r="VCM151" s="467"/>
      <c r="VCN151" s="467"/>
      <c r="VCO151" s="467"/>
      <c r="VCP151" s="467"/>
      <c r="VCQ151" s="467"/>
      <c r="VCR151" s="467"/>
      <c r="VCS151" s="467"/>
      <c r="VCT151" s="467"/>
      <c r="VCU151" s="467"/>
      <c r="VCV151" s="467"/>
      <c r="VCW151" s="467"/>
      <c r="VCX151" s="467"/>
      <c r="VCY151" s="467"/>
      <c r="VCZ151" s="467"/>
      <c r="VDA151" s="467"/>
      <c r="VDB151" s="467"/>
      <c r="VDC151" s="467"/>
      <c r="VDD151" s="467"/>
      <c r="VDE151" s="467"/>
      <c r="VDF151" s="467"/>
      <c r="VDG151" s="467"/>
      <c r="VDH151" s="467"/>
      <c r="VDI151" s="467"/>
      <c r="VDJ151" s="467"/>
      <c r="VDK151" s="467"/>
      <c r="VDL151" s="467"/>
      <c r="VDM151" s="467"/>
      <c r="VDN151" s="467"/>
      <c r="VDO151" s="467"/>
      <c r="VDP151" s="467"/>
      <c r="VDQ151" s="467"/>
      <c r="VDR151" s="467"/>
      <c r="VDS151" s="467"/>
      <c r="VDT151" s="467"/>
      <c r="VDU151" s="467"/>
      <c r="VDV151" s="467"/>
      <c r="VDW151" s="467"/>
      <c r="VDX151" s="467"/>
      <c r="VDY151" s="467"/>
      <c r="VDZ151" s="467"/>
      <c r="VEA151" s="467"/>
      <c r="VEB151" s="467"/>
      <c r="VEC151" s="467"/>
      <c r="VED151" s="467"/>
      <c r="VEE151" s="467"/>
      <c r="VEF151" s="467"/>
      <c r="VEG151" s="467"/>
      <c r="VEH151" s="467"/>
      <c r="VEI151" s="467"/>
      <c r="VEJ151" s="467"/>
      <c r="VEK151" s="467"/>
      <c r="VEL151" s="467"/>
      <c r="VEM151" s="467"/>
      <c r="VEN151" s="467"/>
      <c r="VEO151" s="467"/>
      <c r="VEP151" s="467"/>
      <c r="VEQ151" s="467"/>
      <c r="VER151" s="467"/>
      <c r="VES151" s="467"/>
      <c r="VET151" s="467"/>
      <c r="VEU151" s="467"/>
      <c r="VEV151" s="467"/>
      <c r="VEW151" s="467"/>
      <c r="VEX151" s="467"/>
      <c r="VEY151" s="467"/>
      <c r="VEZ151" s="467"/>
      <c r="VFA151" s="467"/>
      <c r="VFB151" s="467"/>
      <c r="VFC151" s="467"/>
      <c r="VFD151" s="467"/>
      <c r="VFE151" s="467"/>
      <c r="VFF151" s="467"/>
      <c r="VFG151" s="467"/>
      <c r="VFH151" s="467"/>
      <c r="VFI151" s="467"/>
      <c r="VFJ151" s="467"/>
      <c r="VFK151" s="467"/>
      <c r="VFL151" s="467"/>
      <c r="VFM151" s="467"/>
      <c r="VFN151" s="467"/>
      <c r="VFO151" s="467"/>
      <c r="VFP151" s="467"/>
      <c r="VFQ151" s="467"/>
      <c r="VFR151" s="467"/>
      <c r="VFS151" s="467"/>
      <c r="VFT151" s="467"/>
      <c r="VFU151" s="467"/>
      <c r="VFV151" s="467"/>
      <c r="VFW151" s="467"/>
      <c r="VFX151" s="467"/>
      <c r="VFY151" s="467"/>
      <c r="VFZ151" s="467"/>
      <c r="VGA151" s="467"/>
      <c r="VGB151" s="467"/>
      <c r="VGC151" s="467"/>
      <c r="VGD151" s="467"/>
      <c r="VGE151" s="467"/>
      <c r="VGF151" s="467"/>
      <c r="VGG151" s="467"/>
      <c r="VGH151" s="467"/>
      <c r="VGI151" s="467"/>
      <c r="VGJ151" s="467"/>
      <c r="VGK151" s="467"/>
      <c r="VGL151" s="467"/>
      <c r="VGM151" s="467"/>
      <c r="VGN151" s="467"/>
      <c r="VGO151" s="467"/>
      <c r="VGP151" s="467"/>
      <c r="VGQ151" s="467"/>
      <c r="VGR151" s="467"/>
      <c r="VGS151" s="467"/>
      <c r="VGT151" s="467"/>
      <c r="VGU151" s="467"/>
      <c r="VGV151" s="467"/>
      <c r="VGW151" s="467"/>
      <c r="VGX151" s="467"/>
      <c r="VGY151" s="467"/>
      <c r="VGZ151" s="467"/>
      <c r="VHA151" s="467"/>
      <c r="VHB151" s="467"/>
      <c r="VHC151" s="467"/>
      <c r="VHD151" s="467"/>
      <c r="VHE151" s="467"/>
      <c r="VHF151" s="467"/>
      <c r="VHG151" s="467"/>
      <c r="VHH151" s="467"/>
      <c r="VHI151" s="467"/>
      <c r="VHJ151" s="467"/>
      <c r="VHK151" s="467"/>
      <c r="VHL151" s="467"/>
      <c r="VHM151" s="467"/>
      <c r="VHN151" s="467"/>
      <c r="VHO151" s="467"/>
      <c r="VHP151" s="467"/>
      <c r="VHQ151" s="467"/>
      <c r="VHR151" s="467"/>
      <c r="VHS151" s="467"/>
      <c r="VHT151" s="467"/>
      <c r="VHU151" s="467"/>
      <c r="VHV151" s="467"/>
      <c r="VHW151" s="467"/>
      <c r="VHX151" s="467"/>
      <c r="VHY151" s="467"/>
      <c r="VHZ151" s="467"/>
      <c r="VIA151" s="467"/>
      <c r="VIB151" s="467"/>
      <c r="VIC151" s="467"/>
      <c r="VID151" s="467"/>
      <c r="VIE151" s="467"/>
      <c r="VIF151" s="467"/>
      <c r="VIG151" s="467"/>
      <c r="VIH151" s="467"/>
      <c r="VII151" s="467"/>
      <c r="VIJ151" s="467"/>
      <c r="VIK151" s="467"/>
      <c r="VIL151" s="467"/>
      <c r="VIM151" s="467"/>
      <c r="VIN151" s="467"/>
      <c r="VIO151" s="467"/>
      <c r="VIP151" s="467"/>
      <c r="VIQ151" s="467"/>
      <c r="VIR151" s="467"/>
      <c r="VIS151" s="467"/>
      <c r="VIT151" s="467"/>
      <c r="VIU151" s="467"/>
      <c r="VIV151" s="467"/>
      <c r="VIW151" s="467"/>
      <c r="VIX151" s="467"/>
      <c r="VIY151" s="467"/>
      <c r="VIZ151" s="467"/>
      <c r="VJA151" s="467"/>
      <c r="VJB151" s="467"/>
      <c r="VJC151" s="467"/>
      <c r="VJD151" s="467"/>
      <c r="VJE151" s="467"/>
      <c r="VJF151" s="467"/>
      <c r="VJG151" s="467"/>
      <c r="VJH151" s="467"/>
      <c r="VJI151" s="467"/>
      <c r="VJJ151" s="467"/>
      <c r="VJK151" s="467"/>
      <c r="VJL151" s="467"/>
      <c r="VJM151" s="467"/>
      <c r="VJN151" s="467"/>
      <c r="VJO151" s="467"/>
      <c r="VJP151" s="467"/>
      <c r="VJQ151" s="467"/>
      <c r="VJR151" s="467"/>
      <c r="VJS151" s="467"/>
      <c r="VJT151" s="467"/>
      <c r="VJU151" s="467"/>
      <c r="VJV151" s="467"/>
      <c r="VJW151" s="467"/>
      <c r="VJX151" s="467"/>
      <c r="VJY151" s="467"/>
      <c r="VJZ151" s="467"/>
      <c r="VKA151" s="467"/>
      <c r="VKB151" s="467"/>
      <c r="VKC151" s="467"/>
      <c r="VKD151" s="467"/>
      <c r="VKE151" s="467"/>
      <c r="VKF151" s="467"/>
      <c r="VKG151" s="467"/>
      <c r="VKH151" s="467"/>
      <c r="VKI151" s="467"/>
      <c r="VKJ151" s="467"/>
      <c r="VKK151" s="467"/>
      <c r="VKL151" s="467"/>
      <c r="VKM151" s="467"/>
      <c r="VKN151" s="467"/>
      <c r="VKO151" s="467"/>
      <c r="VKP151" s="467"/>
      <c r="VKQ151" s="467"/>
      <c r="VKR151" s="467"/>
      <c r="VKS151" s="467"/>
      <c r="VKT151" s="467"/>
      <c r="VKU151" s="467"/>
      <c r="VKV151" s="467"/>
      <c r="VKW151" s="467"/>
      <c r="VKX151" s="467"/>
      <c r="VKY151" s="467"/>
      <c r="VKZ151" s="467"/>
      <c r="VLA151" s="467"/>
      <c r="VLB151" s="467"/>
      <c r="VLC151" s="467"/>
      <c r="VLD151" s="467"/>
      <c r="VLE151" s="467"/>
      <c r="VLF151" s="467"/>
      <c r="VLG151" s="467"/>
      <c r="VLH151" s="467"/>
      <c r="VLI151" s="467"/>
      <c r="VLJ151" s="467"/>
      <c r="VLK151" s="467"/>
      <c r="VLL151" s="467"/>
      <c r="VLM151" s="467"/>
      <c r="VLN151" s="467"/>
      <c r="VLO151" s="467"/>
      <c r="VLP151" s="467"/>
      <c r="VLQ151" s="467"/>
      <c r="VLR151" s="467"/>
      <c r="VLS151" s="467"/>
      <c r="VLT151" s="467"/>
      <c r="VLU151" s="467"/>
      <c r="VLV151" s="467"/>
      <c r="VLW151" s="467"/>
      <c r="VLX151" s="467"/>
      <c r="VLY151" s="467"/>
      <c r="VLZ151" s="467"/>
      <c r="VMA151" s="467"/>
      <c r="VMB151" s="467"/>
      <c r="VMC151" s="467"/>
      <c r="VMD151" s="467"/>
      <c r="VME151" s="467"/>
      <c r="VMF151" s="467"/>
      <c r="VMG151" s="467"/>
      <c r="VMH151" s="467"/>
      <c r="VMI151" s="467"/>
      <c r="VMJ151" s="467"/>
      <c r="VMK151" s="467"/>
      <c r="VML151" s="467"/>
      <c r="VMM151" s="467"/>
      <c r="VMN151" s="467"/>
      <c r="VMO151" s="467"/>
      <c r="VMP151" s="467"/>
      <c r="VMQ151" s="467"/>
      <c r="VMR151" s="467"/>
      <c r="VMS151" s="467"/>
      <c r="VMT151" s="467"/>
      <c r="VMU151" s="467"/>
      <c r="VMV151" s="467"/>
      <c r="VMW151" s="467"/>
      <c r="VMX151" s="467"/>
      <c r="VMY151" s="467"/>
      <c r="VMZ151" s="467"/>
      <c r="VNA151" s="467"/>
      <c r="VNB151" s="467"/>
      <c r="VNC151" s="467"/>
      <c r="VND151" s="467"/>
      <c r="VNE151" s="467"/>
      <c r="VNF151" s="467"/>
      <c r="VNG151" s="467"/>
      <c r="VNH151" s="467"/>
      <c r="VNI151" s="467"/>
      <c r="VNJ151" s="467"/>
      <c r="VNK151" s="467"/>
      <c r="VNL151" s="467"/>
      <c r="VNM151" s="467"/>
      <c r="VNN151" s="467"/>
      <c r="VNO151" s="467"/>
      <c r="VNP151" s="467"/>
      <c r="VNQ151" s="467"/>
      <c r="VNR151" s="467"/>
      <c r="VNS151" s="467"/>
      <c r="VNT151" s="467"/>
      <c r="VNU151" s="467"/>
      <c r="VNV151" s="467"/>
      <c r="VNW151" s="467"/>
      <c r="VNX151" s="467"/>
      <c r="VNY151" s="467"/>
      <c r="VNZ151" s="467"/>
      <c r="VOA151" s="467"/>
      <c r="VOB151" s="467"/>
      <c r="VOC151" s="467"/>
      <c r="VOD151" s="467"/>
      <c r="VOE151" s="467"/>
      <c r="VOF151" s="467"/>
      <c r="VOG151" s="467"/>
      <c r="VOH151" s="467"/>
      <c r="VOI151" s="467"/>
      <c r="VOJ151" s="467"/>
      <c r="VOK151" s="467"/>
      <c r="VOL151" s="467"/>
      <c r="VOM151" s="467"/>
      <c r="VON151" s="467"/>
      <c r="VOO151" s="467"/>
      <c r="VOP151" s="467"/>
      <c r="VOQ151" s="467"/>
      <c r="VOR151" s="467"/>
      <c r="VOS151" s="467"/>
      <c r="VOT151" s="467"/>
      <c r="VOU151" s="467"/>
      <c r="VOV151" s="467"/>
      <c r="VOW151" s="467"/>
      <c r="VOX151" s="467"/>
      <c r="VOY151" s="467"/>
      <c r="VOZ151" s="467"/>
      <c r="VPA151" s="467"/>
      <c r="VPB151" s="467"/>
      <c r="VPC151" s="467"/>
      <c r="VPD151" s="467"/>
      <c r="VPE151" s="467"/>
      <c r="VPF151" s="467"/>
      <c r="VPG151" s="467"/>
      <c r="VPH151" s="467"/>
      <c r="VPI151" s="467"/>
      <c r="VPJ151" s="467"/>
      <c r="VPK151" s="467"/>
      <c r="VPL151" s="467"/>
      <c r="VPM151" s="467"/>
      <c r="VPN151" s="467"/>
      <c r="VPO151" s="467"/>
      <c r="VPP151" s="467"/>
      <c r="VPQ151" s="467"/>
      <c r="VPR151" s="467"/>
      <c r="VPS151" s="467"/>
      <c r="VPT151" s="467"/>
      <c r="VPU151" s="467"/>
      <c r="VPV151" s="467"/>
      <c r="VPW151" s="467"/>
      <c r="VPX151" s="467"/>
      <c r="VPY151" s="467"/>
      <c r="VPZ151" s="467"/>
      <c r="VQA151" s="467"/>
      <c r="VQB151" s="467"/>
      <c r="VQC151" s="467"/>
      <c r="VQD151" s="467"/>
      <c r="VQE151" s="467"/>
      <c r="VQF151" s="467"/>
      <c r="VQG151" s="467"/>
      <c r="VQH151" s="467"/>
      <c r="VQI151" s="467"/>
      <c r="VQJ151" s="467"/>
      <c r="VQK151" s="467"/>
      <c r="VQL151" s="467"/>
      <c r="VQM151" s="467"/>
      <c r="VQN151" s="467"/>
      <c r="VQO151" s="467"/>
      <c r="VQP151" s="467"/>
      <c r="VQQ151" s="467"/>
      <c r="VQR151" s="467"/>
      <c r="VQS151" s="467"/>
      <c r="VQT151" s="467"/>
      <c r="VQU151" s="467"/>
      <c r="VQV151" s="467"/>
      <c r="VQW151" s="467"/>
      <c r="VQX151" s="467"/>
      <c r="VQY151" s="467"/>
      <c r="VQZ151" s="467"/>
      <c r="VRA151" s="467"/>
      <c r="VRB151" s="467"/>
      <c r="VRC151" s="467"/>
      <c r="VRD151" s="467"/>
      <c r="VRE151" s="467"/>
      <c r="VRF151" s="467"/>
      <c r="VRG151" s="467"/>
      <c r="VRH151" s="467"/>
      <c r="VRI151" s="467"/>
      <c r="VRJ151" s="467"/>
      <c r="VRK151" s="467"/>
      <c r="VRL151" s="467"/>
      <c r="VRM151" s="467"/>
      <c r="VRN151" s="467"/>
      <c r="VRO151" s="467"/>
      <c r="VRP151" s="467"/>
      <c r="VRQ151" s="467"/>
      <c r="VRR151" s="467"/>
      <c r="VRS151" s="467"/>
      <c r="VRT151" s="467"/>
      <c r="VRU151" s="467"/>
      <c r="VRV151" s="467"/>
      <c r="VRW151" s="467"/>
      <c r="VRX151" s="467"/>
      <c r="VRY151" s="467"/>
      <c r="VRZ151" s="467"/>
      <c r="VSA151" s="467"/>
      <c r="VSB151" s="467"/>
      <c r="VSC151" s="467"/>
      <c r="VSD151" s="467"/>
      <c r="VSE151" s="467"/>
      <c r="VSF151" s="467"/>
      <c r="VSG151" s="467"/>
      <c r="VSH151" s="467"/>
      <c r="VSI151" s="467"/>
      <c r="VSJ151" s="467"/>
      <c r="VSK151" s="467"/>
      <c r="VSL151" s="467"/>
      <c r="VSM151" s="467"/>
      <c r="VSN151" s="467"/>
      <c r="VSO151" s="467"/>
      <c r="VSP151" s="467"/>
      <c r="VSQ151" s="467"/>
      <c r="VSR151" s="467"/>
      <c r="VSS151" s="467"/>
      <c r="VST151" s="467"/>
      <c r="VSU151" s="467"/>
      <c r="VSV151" s="467"/>
      <c r="VSW151" s="467"/>
      <c r="VSX151" s="467"/>
      <c r="VSY151" s="467"/>
      <c r="VSZ151" s="467"/>
      <c r="VTA151" s="467"/>
      <c r="VTB151" s="467"/>
      <c r="VTC151" s="467"/>
      <c r="VTD151" s="467"/>
      <c r="VTE151" s="467"/>
      <c r="VTF151" s="467"/>
      <c r="VTG151" s="467"/>
      <c r="VTH151" s="467"/>
      <c r="VTI151" s="467"/>
      <c r="VTJ151" s="467"/>
      <c r="VTK151" s="467"/>
      <c r="VTL151" s="467"/>
      <c r="VTM151" s="467"/>
      <c r="VTN151" s="467"/>
      <c r="VTO151" s="467"/>
      <c r="VTP151" s="467"/>
      <c r="VTQ151" s="467"/>
      <c r="VTR151" s="467"/>
      <c r="VTS151" s="467"/>
      <c r="VTT151" s="467"/>
      <c r="VTU151" s="467"/>
      <c r="VTV151" s="467"/>
      <c r="VTW151" s="467"/>
      <c r="VTX151" s="467"/>
      <c r="VTY151" s="467"/>
      <c r="VTZ151" s="467"/>
      <c r="VUA151" s="467"/>
      <c r="VUB151" s="467"/>
      <c r="VUC151" s="467"/>
      <c r="VUD151" s="467"/>
      <c r="VUE151" s="467"/>
      <c r="VUF151" s="467"/>
      <c r="VUG151" s="467"/>
      <c r="VUH151" s="467"/>
      <c r="VUI151" s="467"/>
      <c r="VUJ151" s="467"/>
      <c r="VUK151" s="467"/>
      <c r="VUL151" s="467"/>
      <c r="VUM151" s="467"/>
      <c r="VUN151" s="467"/>
      <c r="VUO151" s="467"/>
      <c r="VUP151" s="467"/>
      <c r="VUQ151" s="467"/>
      <c r="VUR151" s="467"/>
      <c r="VUS151" s="467"/>
      <c r="VUT151" s="467"/>
      <c r="VUU151" s="467"/>
      <c r="VUV151" s="467"/>
      <c r="VUW151" s="467"/>
      <c r="VUX151" s="467"/>
      <c r="VUY151" s="467"/>
      <c r="VUZ151" s="467"/>
      <c r="VVA151" s="467"/>
      <c r="VVB151" s="467"/>
      <c r="VVC151" s="467"/>
      <c r="VVD151" s="467"/>
      <c r="VVE151" s="467"/>
      <c r="VVF151" s="467"/>
      <c r="VVG151" s="467"/>
      <c r="VVH151" s="467"/>
      <c r="VVI151" s="467"/>
      <c r="VVJ151" s="467"/>
      <c r="VVK151" s="467"/>
      <c r="VVL151" s="467"/>
      <c r="VVM151" s="467"/>
      <c r="VVN151" s="467"/>
      <c r="VVO151" s="467"/>
      <c r="VVP151" s="467"/>
      <c r="VVQ151" s="467"/>
      <c r="VVR151" s="467"/>
      <c r="VVS151" s="467"/>
      <c r="VVT151" s="467"/>
      <c r="VVU151" s="467"/>
      <c r="VVV151" s="467"/>
      <c r="VVW151" s="467"/>
      <c r="VVX151" s="467"/>
      <c r="VVY151" s="467"/>
      <c r="VVZ151" s="467"/>
      <c r="VWA151" s="467"/>
      <c r="VWB151" s="467"/>
      <c r="VWC151" s="467"/>
      <c r="VWD151" s="467"/>
      <c r="VWE151" s="467"/>
      <c r="VWF151" s="467"/>
      <c r="VWG151" s="467"/>
      <c r="VWH151" s="467"/>
      <c r="VWI151" s="467"/>
      <c r="VWJ151" s="467"/>
      <c r="VWK151" s="467"/>
      <c r="VWL151" s="467"/>
      <c r="VWM151" s="467"/>
      <c r="VWN151" s="467"/>
      <c r="VWO151" s="467"/>
      <c r="VWP151" s="467"/>
      <c r="VWQ151" s="467"/>
      <c r="VWR151" s="467"/>
      <c r="VWS151" s="467"/>
      <c r="VWT151" s="467"/>
      <c r="VWU151" s="467"/>
      <c r="VWV151" s="467"/>
      <c r="VWW151" s="467"/>
      <c r="VWX151" s="467"/>
      <c r="VWY151" s="467"/>
      <c r="VWZ151" s="467"/>
      <c r="VXA151" s="467"/>
      <c r="VXB151" s="467"/>
      <c r="VXC151" s="467"/>
      <c r="VXD151" s="467"/>
      <c r="VXE151" s="467"/>
      <c r="VXF151" s="467"/>
      <c r="VXG151" s="467"/>
      <c r="VXH151" s="467"/>
      <c r="VXI151" s="467"/>
      <c r="VXJ151" s="467"/>
      <c r="VXK151" s="467"/>
      <c r="VXL151" s="467"/>
      <c r="VXM151" s="467"/>
      <c r="VXN151" s="467"/>
      <c r="VXO151" s="467"/>
      <c r="VXP151" s="467"/>
      <c r="VXQ151" s="467"/>
      <c r="VXR151" s="467"/>
      <c r="VXS151" s="467"/>
      <c r="VXT151" s="467"/>
      <c r="VXU151" s="467"/>
      <c r="VXV151" s="467"/>
      <c r="VXW151" s="467"/>
      <c r="VXX151" s="467"/>
      <c r="VXY151" s="467"/>
      <c r="VXZ151" s="467"/>
      <c r="VYA151" s="467"/>
      <c r="VYB151" s="467"/>
      <c r="VYC151" s="467"/>
      <c r="VYD151" s="467"/>
      <c r="VYE151" s="467"/>
      <c r="VYF151" s="467"/>
      <c r="VYG151" s="467"/>
      <c r="VYH151" s="467"/>
      <c r="VYI151" s="467"/>
      <c r="VYJ151" s="467"/>
      <c r="VYK151" s="467"/>
      <c r="VYL151" s="467"/>
      <c r="VYM151" s="467"/>
      <c r="VYN151" s="467"/>
      <c r="VYO151" s="467"/>
      <c r="VYP151" s="467"/>
      <c r="VYQ151" s="467"/>
      <c r="VYR151" s="467"/>
      <c r="VYS151" s="467"/>
      <c r="VYT151" s="467"/>
      <c r="VYU151" s="467"/>
      <c r="VYV151" s="467"/>
      <c r="VYW151" s="467"/>
      <c r="VYX151" s="467"/>
      <c r="VYY151" s="467"/>
      <c r="VYZ151" s="467"/>
      <c r="VZA151" s="467"/>
      <c r="VZB151" s="467"/>
      <c r="VZC151" s="467"/>
      <c r="VZD151" s="467"/>
      <c r="VZE151" s="467"/>
      <c r="VZF151" s="467"/>
      <c r="VZG151" s="467"/>
      <c r="VZH151" s="467"/>
      <c r="VZI151" s="467"/>
      <c r="VZJ151" s="467"/>
      <c r="VZK151" s="467"/>
      <c r="VZL151" s="467"/>
      <c r="VZM151" s="467"/>
      <c r="VZN151" s="467"/>
      <c r="VZO151" s="467"/>
      <c r="VZP151" s="467"/>
      <c r="VZQ151" s="467"/>
      <c r="VZR151" s="467"/>
      <c r="VZS151" s="467"/>
      <c r="VZT151" s="467"/>
      <c r="VZU151" s="467"/>
      <c r="VZV151" s="467"/>
      <c r="VZW151" s="467"/>
      <c r="VZX151" s="467"/>
      <c r="VZY151" s="467"/>
      <c r="VZZ151" s="467"/>
      <c r="WAA151" s="467"/>
      <c r="WAB151" s="467"/>
      <c r="WAC151" s="467"/>
      <c r="WAD151" s="467"/>
      <c r="WAE151" s="467"/>
      <c r="WAF151" s="467"/>
      <c r="WAG151" s="467"/>
      <c r="WAH151" s="467"/>
      <c r="WAI151" s="467"/>
      <c r="WAJ151" s="467"/>
      <c r="WAK151" s="467"/>
      <c r="WAL151" s="467"/>
      <c r="WAM151" s="467"/>
      <c r="WAN151" s="467"/>
      <c r="WAO151" s="467"/>
      <c r="WAP151" s="467"/>
      <c r="WAQ151" s="467"/>
      <c r="WAR151" s="467"/>
      <c r="WAS151" s="467"/>
      <c r="WAT151" s="467"/>
      <c r="WAU151" s="467"/>
      <c r="WAV151" s="467"/>
      <c r="WAW151" s="467"/>
      <c r="WAX151" s="467"/>
      <c r="WAY151" s="467"/>
      <c r="WAZ151" s="467"/>
      <c r="WBA151" s="467"/>
      <c r="WBB151" s="467"/>
      <c r="WBC151" s="467"/>
      <c r="WBD151" s="467"/>
      <c r="WBE151" s="467"/>
      <c r="WBF151" s="467"/>
      <c r="WBG151" s="467"/>
      <c r="WBH151" s="467"/>
      <c r="WBI151" s="467"/>
      <c r="WBJ151" s="467"/>
      <c r="WBK151" s="467"/>
      <c r="WBL151" s="467"/>
      <c r="WBM151" s="467"/>
      <c r="WBN151" s="467"/>
      <c r="WBO151" s="467"/>
      <c r="WBP151" s="467"/>
      <c r="WBQ151" s="467"/>
      <c r="WBR151" s="467"/>
      <c r="WBS151" s="467"/>
      <c r="WBT151" s="467"/>
      <c r="WBU151" s="467"/>
      <c r="WBV151" s="467"/>
      <c r="WBW151" s="467"/>
      <c r="WBX151" s="467"/>
      <c r="WBY151" s="467"/>
      <c r="WBZ151" s="467"/>
      <c r="WCA151" s="467"/>
      <c r="WCB151" s="467"/>
      <c r="WCC151" s="467"/>
      <c r="WCD151" s="467"/>
      <c r="WCE151" s="467"/>
      <c r="WCF151" s="467"/>
      <c r="WCG151" s="467"/>
      <c r="WCH151" s="467"/>
      <c r="WCI151" s="467"/>
      <c r="WCJ151" s="467"/>
      <c r="WCK151" s="467"/>
      <c r="WCL151" s="467"/>
      <c r="WCM151" s="467"/>
      <c r="WCN151" s="467"/>
      <c r="WCO151" s="467"/>
      <c r="WCP151" s="467"/>
      <c r="WCQ151" s="467"/>
      <c r="WCR151" s="467"/>
      <c r="WCS151" s="467"/>
      <c r="WCT151" s="467"/>
      <c r="WCU151" s="467"/>
      <c r="WCV151" s="467"/>
      <c r="WCW151" s="467"/>
      <c r="WCX151" s="467"/>
      <c r="WCY151" s="467"/>
      <c r="WCZ151" s="467"/>
      <c r="WDA151" s="467"/>
      <c r="WDB151" s="467"/>
      <c r="WDC151" s="467"/>
      <c r="WDD151" s="467"/>
      <c r="WDE151" s="467"/>
      <c r="WDF151" s="467"/>
      <c r="WDG151" s="467"/>
      <c r="WDH151" s="467"/>
      <c r="WDI151" s="467"/>
      <c r="WDJ151" s="467"/>
      <c r="WDK151" s="467"/>
      <c r="WDL151" s="467"/>
      <c r="WDM151" s="467"/>
      <c r="WDN151" s="467"/>
      <c r="WDO151" s="467"/>
      <c r="WDP151" s="467"/>
      <c r="WDQ151" s="467"/>
      <c r="WDR151" s="467"/>
      <c r="WDS151" s="467"/>
      <c r="WDT151" s="467"/>
      <c r="WDU151" s="467"/>
      <c r="WDV151" s="467"/>
      <c r="WDW151" s="467"/>
      <c r="WDX151" s="467"/>
      <c r="WDY151" s="467"/>
      <c r="WDZ151" s="467"/>
      <c r="WEA151" s="467"/>
      <c r="WEB151" s="467"/>
      <c r="WEC151" s="467"/>
      <c r="WED151" s="467"/>
      <c r="WEE151" s="467"/>
      <c r="WEF151" s="467"/>
      <c r="WEG151" s="467"/>
      <c r="WEH151" s="467"/>
      <c r="WEI151" s="467"/>
      <c r="WEJ151" s="467"/>
      <c r="WEK151" s="467"/>
      <c r="WEL151" s="467"/>
      <c r="WEM151" s="467"/>
      <c r="WEN151" s="467"/>
      <c r="WEO151" s="467"/>
      <c r="WEP151" s="467"/>
      <c r="WEQ151" s="467"/>
      <c r="WER151" s="467"/>
      <c r="WES151" s="467"/>
      <c r="WET151" s="467"/>
      <c r="WEU151" s="467"/>
      <c r="WEV151" s="467"/>
      <c r="WEW151" s="467"/>
      <c r="WEX151" s="467"/>
      <c r="WEY151" s="467"/>
      <c r="WEZ151" s="467"/>
      <c r="WFA151" s="467"/>
      <c r="WFB151" s="467"/>
      <c r="WFC151" s="467"/>
      <c r="WFD151" s="467"/>
      <c r="WFE151" s="467"/>
      <c r="WFF151" s="467"/>
      <c r="WFG151" s="467"/>
      <c r="WFH151" s="467"/>
      <c r="WFI151" s="467"/>
      <c r="WFJ151" s="467"/>
      <c r="WFK151" s="467"/>
      <c r="WFL151" s="467"/>
      <c r="WFM151" s="467"/>
      <c r="WFN151" s="467"/>
      <c r="WFO151" s="467"/>
      <c r="WFP151" s="467"/>
      <c r="WFQ151" s="467"/>
      <c r="WFR151" s="467"/>
      <c r="WFS151" s="467"/>
      <c r="WFT151" s="467"/>
      <c r="WFU151" s="467"/>
      <c r="WFV151" s="467"/>
      <c r="WFW151" s="467"/>
      <c r="WFX151" s="467"/>
      <c r="WFY151" s="467"/>
      <c r="WFZ151" s="467"/>
      <c r="WGA151" s="467"/>
      <c r="WGB151" s="467"/>
      <c r="WGC151" s="467"/>
      <c r="WGD151" s="467"/>
      <c r="WGE151" s="467"/>
      <c r="WGF151" s="467"/>
      <c r="WGG151" s="467"/>
      <c r="WGH151" s="467"/>
      <c r="WGI151" s="467"/>
      <c r="WGJ151" s="467"/>
      <c r="WGK151" s="467"/>
      <c r="WGL151" s="467"/>
      <c r="WGM151" s="467"/>
      <c r="WGN151" s="467"/>
      <c r="WGO151" s="467"/>
      <c r="WGP151" s="467"/>
      <c r="WGQ151" s="467"/>
      <c r="WGR151" s="467"/>
      <c r="WGS151" s="467"/>
      <c r="WGT151" s="467"/>
      <c r="WGU151" s="467"/>
      <c r="WGV151" s="467"/>
      <c r="WGW151" s="467"/>
      <c r="WGX151" s="467"/>
      <c r="WGY151" s="467"/>
      <c r="WGZ151" s="467"/>
      <c r="WHA151" s="467"/>
      <c r="WHB151" s="467"/>
      <c r="WHC151" s="467"/>
      <c r="WHD151" s="467"/>
      <c r="WHE151" s="467"/>
      <c r="WHF151" s="467"/>
      <c r="WHG151" s="467"/>
      <c r="WHH151" s="467"/>
      <c r="WHI151" s="467"/>
      <c r="WHJ151" s="467"/>
      <c r="WHK151" s="467"/>
      <c r="WHL151" s="467"/>
      <c r="WHM151" s="467"/>
      <c r="WHN151" s="467"/>
      <c r="WHO151" s="467"/>
      <c r="WHP151" s="467"/>
      <c r="WHQ151" s="467"/>
      <c r="WHR151" s="467"/>
      <c r="WHS151" s="467"/>
      <c r="WHT151" s="467"/>
      <c r="WHU151" s="467"/>
      <c r="WHV151" s="467"/>
      <c r="WHW151" s="467"/>
      <c r="WHX151" s="467"/>
      <c r="WHY151" s="467"/>
      <c r="WHZ151" s="467"/>
      <c r="WIA151" s="467"/>
      <c r="WIB151" s="467"/>
      <c r="WIC151" s="467"/>
      <c r="WID151" s="467"/>
      <c r="WIE151" s="467"/>
      <c r="WIF151" s="467"/>
      <c r="WIG151" s="467"/>
      <c r="WIH151" s="467"/>
      <c r="WII151" s="467"/>
      <c r="WIJ151" s="467"/>
      <c r="WIK151" s="467"/>
      <c r="WIL151" s="467"/>
      <c r="WIM151" s="467"/>
      <c r="WIN151" s="467"/>
      <c r="WIO151" s="467"/>
      <c r="WIP151" s="467"/>
      <c r="WIQ151" s="467"/>
      <c r="WIR151" s="467"/>
      <c r="WIS151" s="467"/>
      <c r="WIT151" s="467"/>
      <c r="WIU151" s="467"/>
      <c r="WIV151" s="467"/>
      <c r="WIW151" s="467"/>
      <c r="WIX151" s="467"/>
      <c r="WIY151" s="467"/>
      <c r="WIZ151" s="467"/>
      <c r="WJA151" s="467"/>
      <c r="WJB151" s="467"/>
      <c r="WJC151" s="467"/>
      <c r="WJD151" s="467"/>
      <c r="WJE151" s="467"/>
      <c r="WJF151" s="467"/>
      <c r="WJG151" s="467"/>
      <c r="WJH151" s="467"/>
      <c r="WJI151" s="467"/>
      <c r="WJJ151" s="467"/>
      <c r="WJK151" s="467"/>
      <c r="WJL151" s="467"/>
      <c r="WJM151" s="467"/>
      <c r="WJN151" s="467"/>
      <c r="WJO151" s="467"/>
      <c r="WJP151" s="467"/>
      <c r="WJQ151" s="467"/>
      <c r="WJR151" s="467"/>
      <c r="WJS151" s="467"/>
      <c r="WJT151" s="467"/>
      <c r="WJU151" s="467"/>
      <c r="WJV151" s="467"/>
      <c r="WJW151" s="467"/>
      <c r="WJX151" s="467"/>
      <c r="WJY151" s="467"/>
      <c r="WJZ151" s="467"/>
      <c r="WKA151" s="467"/>
      <c r="WKB151" s="467"/>
      <c r="WKC151" s="467"/>
      <c r="WKD151" s="467"/>
      <c r="WKE151" s="467"/>
      <c r="WKF151" s="467"/>
      <c r="WKG151" s="467"/>
      <c r="WKH151" s="467"/>
      <c r="WKI151" s="467"/>
      <c r="WKJ151" s="467"/>
      <c r="WKK151" s="467"/>
      <c r="WKL151" s="467"/>
      <c r="WKM151" s="467"/>
      <c r="WKN151" s="467"/>
      <c r="WKO151" s="467"/>
      <c r="WKP151" s="467"/>
      <c r="WKQ151" s="467"/>
      <c r="WKR151" s="467"/>
      <c r="WKS151" s="467"/>
      <c r="WKT151" s="467"/>
      <c r="WKU151" s="467"/>
      <c r="WKV151" s="467"/>
      <c r="WKW151" s="467"/>
      <c r="WKX151" s="467"/>
      <c r="WKY151" s="467"/>
      <c r="WKZ151" s="467"/>
      <c r="WLA151" s="467"/>
      <c r="WLB151" s="467"/>
      <c r="WLC151" s="467"/>
      <c r="WLD151" s="467"/>
      <c r="WLE151" s="467"/>
      <c r="WLF151" s="467"/>
      <c r="WLG151" s="467"/>
      <c r="WLH151" s="467"/>
      <c r="WLI151" s="467"/>
      <c r="WLJ151" s="467"/>
      <c r="WLK151" s="467"/>
      <c r="WLL151" s="467"/>
      <c r="WLM151" s="467"/>
      <c r="WLN151" s="467"/>
      <c r="WLO151" s="467"/>
      <c r="WLP151" s="467"/>
      <c r="WLQ151" s="467"/>
      <c r="WLR151" s="467"/>
      <c r="WLS151" s="467"/>
      <c r="WLT151" s="467"/>
      <c r="WLU151" s="467"/>
      <c r="WLV151" s="467"/>
      <c r="WLW151" s="467"/>
      <c r="WLX151" s="467"/>
      <c r="WLY151" s="467"/>
      <c r="WLZ151" s="467"/>
      <c r="WMA151" s="467"/>
      <c r="WMB151" s="467"/>
      <c r="WMC151" s="467"/>
      <c r="WMD151" s="467"/>
      <c r="WME151" s="467"/>
      <c r="WMF151" s="467"/>
      <c r="WMG151" s="467"/>
      <c r="WMH151" s="467"/>
      <c r="WMI151" s="467"/>
      <c r="WMJ151" s="467"/>
      <c r="WMK151" s="467"/>
      <c r="WML151" s="467"/>
      <c r="WMM151" s="467"/>
      <c r="WMN151" s="467"/>
      <c r="WMO151" s="467"/>
      <c r="WMP151" s="467"/>
      <c r="WMQ151" s="467"/>
      <c r="WMR151" s="467"/>
      <c r="WMS151" s="467"/>
      <c r="WMT151" s="467"/>
      <c r="WMU151" s="467"/>
      <c r="WMV151" s="467"/>
      <c r="WMW151" s="467"/>
      <c r="WMX151" s="467"/>
      <c r="WMY151" s="467"/>
      <c r="WMZ151" s="467"/>
      <c r="WNA151" s="467"/>
      <c r="WNB151" s="467"/>
      <c r="WNC151" s="467"/>
      <c r="WND151" s="467"/>
      <c r="WNE151" s="467"/>
      <c r="WNF151" s="467"/>
      <c r="WNG151" s="467"/>
      <c r="WNH151" s="467"/>
      <c r="WNI151" s="467"/>
      <c r="WNJ151" s="467"/>
      <c r="WNK151" s="467"/>
      <c r="WNL151" s="467"/>
      <c r="WNM151" s="467"/>
      <c r="WNN151" s="467"/>
      <c r="WNO151" s="467"/>
      <c r="WNP151" s="467"/>
      <c r="WNQ151" s="467"/>
      <c r="WNR151" s="467"/>
      <c r="WNS151" s="467"/>
      <c r="WNT151" s="467"/>
      <c r="WNU151" s="467"/>
      <c r="WNV151" s="467"/>
      <c r="WNW151" s="467"/>
      <c r="WNX151" s="467"/>
      <c r="WNY151" s="467"/>
      <c r="WNZ151" s="467"/>
      <c r="WOA151" s="467"/>
      <c r="WOB151" s="467"/>
      <c r="WOC151" s="467"/>
      <c r="WOD151" s="467"/>
      <c r="WOE151" s="467"/>
      <c r="WOF151" s="467"/>
      <c r="WOG151" s="467"/>
      <c r="WOH151" s="467"/>
      <c r="WOI151" s="467"/>
      <c r="WOJ151" s="467"/>
      <c r="WOK151" s="467"/>
      <c r="WOL151" s="467"/>
      <c r="WOM151" s="467"/>
      <c r="WON151" s="467"/>
      <c r="WOO151" s="467"/>
      <c r="WOP151" s="467"/>
      <c r="WOQ151" s="467"/>
      <c r="WOR151" s="467"/>
      <c r="WOS151" s="467"/>
      <c r="WOT151" s="467"/>
      <c r="WOU151" s="467"/>
      <c r="WOV151" s="467"/>
      <c r="WOW151" s="467"/>
      <c r="WOX151" s="467"/>
      <c r="WOY151" s="467"/>
      <c r="WOZ151" s="467"/>
      <c r="WPA151" s="467"/>
      <c r="WPB151" s="467"/>
      <c r="WPC151" s="467"/>
      <c r="WPD151" s="467"/>
      <c r="WPE151" s="467"/>
      <c r="WPF151" s="467"/>
      <c r="WPG151" s="467"/>
      <c r="WPH151" s="467"/>
      <c r="WPI151" s="467"/>
      <c r="WPJ151" s="467"/>
      <c r="WPK151" s="467"/>
      <c r="WPL151" s="467"/>
      <c r="WPM151" s="467"/>
      <c r="WPN151" s="467"/>
      <c r="WPO151" s="467"/>
      <c r="WPP151" s="467"/>
      <c r="WPQ151" s="467"/>
      <c r="WPR151" s="467"/>
      <c r="WPS151" s="467"/>
      <c r="WPT151" s="467"/>
      <c r="WPU151" s="467"/>
      <c r="WPV151" s="467"/>
      <c r="WPW151" s="467"/>
      <c r="WPX151" s="467"/>
      <c r="WPY151" s="467"/>
      <c r="WPZ151" s="467"/>
      <c r="WQA151" s="467"/>
      <c r="WQB151" s="467"/>
      <c r="WQC151" s="467"/>
      <c r="WQD151" s="467"/>
      <c r="WQE151" s="467"/>
      <c r="WQF151" s="467"/>
      <c r="WQG151" s="467"/>
      <c r="WQH151" s="467"/>
      <c r="WQI151" s="467"/>
      <c r="WQJ151" s="467"/>
      <c r="WQK151" s="467"/>
      <c r="WQL151" s="467"/>
      <c r="WQM151" s="467"/>
      <c r="WQN151" s="467"/>
      <c r="WQO151" s="467"/>
      <c r="WQP151" s="467"/>
      <c r="WQQ151" s="467"/>
      <c r="WQR151" s="467"/>
      <c r="WQS151" s="467"/>
      <c r="WQT151" s="467"/>
      <c r="WQU151" s="467"/>
      <c r="WQV151" s="467"/>
      <c r="WQW151" s="467"/>
      <c r="WQX151" s="467"/>
      <c r="WQY151" s="467"/>
      <c r="WQZ151" s="467"/>
      <c r="WRA151" s="467"/>
      <c r="WRB151" s="467"/>
      <c r="WRC151" s="467"/>
      <c r="WRD151" s="467"/>
      <c r="WRE151" s="467"/>
      <c r="WRF151" s="467"/>
      <c r="WRG151" s="467"/>
      <c r="WRH151" s="467"/>
      <c r="WRI151" s="467"/>
      <c r="WRJ151" s="467"/>
      <c r="WRK151" s="467"/>
      <c r="WRL151" s="467"/>
      <c r="WRM151" s="467"/>
      <c r="WRN151" s="467"/>
      <c r="WRO151" s="467"/>
      <c r="WRP151" s="467"/>
      <c r="WRQ151" s="467"/>
      <c r="WRR151" s="467"/>
      <c r="WRS151" s="467"/>
      <c r="WRT151" s="467"/>
      <c r="WRU151" s="467"/>
      <c r="WRV151" s="467"/>
      <c r="WRW151" s="467"/>
      <c r="WRX151" s="467"/>
      <c r="WRY151" s="467"/>
      <c r="WRZ151" s="467"/>
      <c r="WSA151" s="467"/>
      <c r="WSB151" s="467"/>
      <c r="WSC151" s="467"/>
      <c r="WSD151" s="467"/>
      <c r="WSE151" s="467"/>
      <c r="WSF151" s="467"/>
      <c r="WSG151" s="467"/>
      <c r="WSH151" s="467"/>
      <c r="WSI151" s="467"/>
      <c r="WSJ151" s="467"/>
      <c r="WSK151" s="467"/>
      <c r="WSL151" s="467"/>
      <c r="WSM151" s="467"/>
      <c r="WSN151" s="467"/>
      <c r="WSO151" s="467"/>
      <c r="WSP151" s="467"/>
      <c r="WSQ151" s="467"/>
      <c r="WSR151" s="467"/>
      <c r="WSS151" s="467"/>
      <c r="WST151" s="467"/>
      <c r="WSU151" s="467"/>
      <c r="WSV151" s="467"/>
      <c r="WSW151" s="467"/>
      <c r="WSX151" s="467"/>
      <c r="WSY151" s="467"/>
      <c r="WSZ151" s="467"/>
      <c r="WTA151" s="467"/>
      <c r="WTB151" s="467"/>
      <c r="WTC151" s="467"/>
      <c r="WTD151" s="467"/>
      <c r="WTE151" s="467"/>
      <c r="WTF151" s="467"/>
      <c r="WTG151" s="467"/>
      <c r="WTH151" s="467"/>
      <c r="WTI151" s="467"/>
      <c r="WTJ151" s="467"/>
      <c r="WTK151" s="467"/>
      <c r="WTL151" s="467"/>
      <c r="WTM151" s="467"/>
      <c r="WTN151" s="467"/>
      <c r="WTO151" s="467"/>
      <c r="WTP151" s="467"/>
      <c r="WTQ151" s="467"/>
      <c r="WTR151" s="467"/>
      <c r="WTS151" s="467"/>
      <c r="WTT151" s="467"/>
      <c r="WTU151" s="467"/>
      <c r="WTV151" s="467"/>
      <c r="WTW151" s="467"/>
      <c r="WTX151" s="467"/>
      <c r="WTY151" s="467"/>
      <c r="WTZ151" s="467"/>
      <c r="WUA151" s="467"/>
      <c r="WUB151" s="467"/>
      <c r="WUC151" s="467"/>
      <c r="WUD151" s="467"/>
      <c r="WUE151" s="467"/>
      <c r="WUF151" s="467"/>
      <c r="WUG151" s="467"/>
      <c r="WUH151" s="467"/>
      <c r="WUI151" s="467"/>
      <c r="WUJ151" s="467"/>
      <c r="WUK151" s="467"/>
      <c r="WUL151" s="467"/>
      <c r="WUM151" s="467"/>
      <c r="WUN151" s="467"/>
      <c r="WUO151" s="467"/>
      <c r="WUP151" s="467"/>
      <c r="WUQ151" s="467"/>
      <c r="WUR151" s="467"/>
      <c r="WUS151" s="467"/>
      <c r="WUT151" s="467"/>
      <c r="WUU151" s="467"/>
      <c r="WUV151" s="467"/>
      <c r="WUW151" s="467"/>
      <c r="WUX151" s="467"/>
      <c r="WUY151" s="467"/>
      <c r="WUZ151" s="467"/>
      <c r="WVA151" s="467"/>
      <c r="WVB151" s="467"/>
      <c r="WVC151" s="467"/>
      <c r="WVD151" s="467"/>
      <c r="WVE151" s="467"/>
      <c r="WVF151" s="467"/>
      <c r="WVG151" s="467"/>
      <c r="WVH151" s="467"/>
      <c r="WVI151" s="467"/>
      <c r="WVJ151" s="467"/>
      <c r="WVK151" s="467"/>
      <c r="WVL151" s="467"/>
      <c r="WVM151" s="467"/>
      <c r="WVN151" s="467"/>
      <c r="WVO151" s="467"/>
      <c r="WVP151" s="467"/>
      <c r="WVQ151" s="467"/>
      <c r="WVR151" s="467"/>
      <c r="WVS151" s="467"/>
      <c r="WVT151" s="467"/>
      <c r="WVU151" s="467"/>
      <c r="WVV151" s="467"/>
      <c r="WVW151" s="467"/>
      <c r="WVX151" s="467"/>
      <c r="WVY151" s="467"/>
      <c r="WVZ151" s="467"/>
      <c r="WWA151" s="467"/>
      <c r="WWB151" s="467"/>
      <c r="WWC151" s="467"/>
      <c r="WWD151" s="467"/>
      <c r="WWE151" s="467"/>
      <c r="WWF151" s="467"/>
      <c r="WWG151" s="467"/>
      <c r="WWH151" s="467"/>
      <c r="WWI151" s="467"/>
      <c r="WWJ151" s="467"/>
      <c r="WWK151" s="467"/>
      <c r="WWL151" s="467"/>
      <c r="WWM151" s="467"/>
      <c r="WWN151" s="467"/>
      <c r="WWO151" s="467"/>
      <c r="WWP151" s="467"/>
      <c r="WWQ151" s="467"/>
      <c r="WWR151" s="467"/>
      <c r="WWS151" s="467"/>
      <c r="WWT151" s="467"/>
      <c r="WWU151" s="467"/>
      <c r="WWV151" s="467"/>
      <c r="WWW151" s="467"/>
      <c r="WWX151" s="467"/>
      <c r="WWY151" s="467"/>
      <c r="WWZ151" s="467"/>
      <c r="WXA151" s="467"/>
      <c r="WXB151" s="467"/>
      <c r="WXC151" s="467"/>
      <c r="WXD151" s="467"/>
      <c r="WXE151" s="467"/>
      <c r="WXF151" s="467"/>
      <c r="WXG151" s="467"/>
      <c r="WXH151" s="467"/>
      <c r="WXI151" s="467"/>
      <c r="WXJ151" s="467"/>
      <c r="WXK151" s="467"/>
      <c r="WXL151" s="467"/>
      <c r="WXM151" s="467"/>
      <c r="WXN151" s="467"/>
      <c r="WXO151" s="467"/>
      <c r="WXP151" s="467"/>
      <c r="WXQ151" s="467"/>
      <c r="WXR151" s="467"/>
      <c r="WXS151" s="467"/>
      <c r="WXT151" s="467"/>
      <c r="WXU151" s="467"/>
      <c r="WXV151" s="467"/>
      <c r="WXW151" s="467"/>
      <c r="WXX151" s="467"/>
      <c r="WXY151" s="467"/>
      <c r="WXZ151" s="467"/>
      <c r="WYA151" s="467"/>
      <c r="WYB151" s="467"/>
      <c r="WYC151" s="467"/>
      <c r="WYD151" s="467"/>
      <c r="WYE151" s="467"/>
      <c r="WYF151" s="467"/>
      <c r="WYG151" s="467"/>
      <c r="WYH151" s="467"/>
      <c r="WYI151" s="467"/>
      <c r="WYJ151" s="467"/>
      <c r="WYK151" s="467"/>
      <c r="WYL151" s="467"/>
      <c r="WYM151" s="467"/>
      <c r="WYN151" s="467"/>
      <c r="WYO151" s="467"/>
      <c r="WYP151" s="467"/>
      <c r="WYQ151" s="467"/>
      <c r="WYR151" s="467"/>
      <c r="WYS151" s="467"/>
      <c r="WYT151" s="467"/>
      <c r="WYU151" s="467"/>
      <c r="WYV151" s="467"/>
      <c r="WYW151" s="467"/>
      <c r="WYX151" s="467"/>
      <c r="WYY151" s="467"/>
      <c r="WYZ151" s="467"/>
      <c r="WZA151" s="467"/>
      <c r="WZB151" s="467"/>
      <c r="WZC151" s="467"/>
      <c r="WZD151" s="467"/>
      <c r="WZE151" s="467"/>
      <c r="WZF151" s="467"/>
      <c r="WZG151" s="467"/>
      <c r="WZH151" s="467"/>
      <c r="WZI151" s="467"/>
      <c r="WZJ151" s="467"/>
      <c r="WZK151" s="467"/>
      <c r="WZL151" s="467"/>
      <c r="WZM151" s="467"/>
      <c r="WZN151" s="467"/>
      <c r="WZO151" s="467"/>
      <c r="WZP151" s="467"/>
      <c r="WZQ151" s="467"/>
      <c r="WZR151" s="467"/>
      <c r="WZS151" s="467"/>
      <c r="WZT151" s="467"/>
      <c r="WZU151" s="467"/>
      <c r="WZV151" s="467"/>
      <c r="WZW151" s="467"/>
      <c r="WZX151" s="467"/>
      <c r="WZY151" s="467"/>
      <c r="WZZ151" s="467"/>
      <c r="XAA151" s="467"/>
      <c r="XAB151" s="467"/>
      <c r="XAC151" s="467"/>
      <c r="XAD151" s="467"/>
      <c r="XAE151" s="467"/>
      <c r="XAF151" s="467"/>
      <c r="XAG151" s="467"/>
      <c r="XAH151" s="467"/>
      <c r="XAI151" s="467"/>
      <c r="XAJ151" s="467"/>
      <c r="XAK151" s="467"/>
      <c r="XAL151" s="467"/>
      <c r="XAM151" s="467"/>
      <c r="XAN151" s="467"/>
      <c r="XAO151" s="467"/>
      <c r="XAP151" s="467"/>
      <c r="XAQ151" s="467"/>
      <c r="XAR151" s="467"/>
      <c r="XAS151" s="467"/>
      <c r="XAT151" s="467"/>
      <c r="XAU151" s="467"/>
      <c r="XAV151" s="467"/>
      <c r="XAW151" s="467"/>
      <c r="XAX151" s="467"/>
      <c r="XAY151" s="467"/>
      <c r="XAZ151" s="467"/>
      <c r="XBA151" s="467"/>
      <c r="XBB151" s="467"/>
      <c r="XBC151" s="467"/>
      <c r="XBD151" s="467"/>
      <c r="XBE151" s="467"/>
      <c r="XBF151" s="467"/>
      <c r="XBG151" s="467"/>
      <c r="XBH151" s="467"/>
      <c r="XBI151" s="467"/>
      <c r="XBJ151" s="467"/>
      <c r="XBK151" s="467"/>
      <c r="XBL151" s="467"/>
      <c r="XBM151" s="467"/>
      <c r="XBN151" s="467"/>
      <c r="XBO151" s="467"/>
      <c r="XBP151" s="467"/>
      <c r="XBQ151" s="467"/>
      <c r="XBR151" s="467"/>
      <c r="XBS151" s="467"/>
      <c r="XBT151" s="467"/>
      <c r="XBU151" s="467"/>
      <c r="XBV151" s="467"/>
      <c r="XBW151" s="467"/>
      <c r="XBX151" s="467"/>
      <c r="XBY151" s="467"/>
      <c r="XBZ151" s="467"/>
      <c r="XCA151" s="467"/>
      <c r="XCB151" s="467"/>
      <c r="XCC151" s="467"/>
      <c r="XCD151" s="467"/>
      <c r="XCE151" s="467"/>
      <c r="XCF151" s="467"/>
      <c r="XCG151" s="467"/>
      <c r="XCH151" s="467"/>
      <c r="XCI151" s="467"/>
      <c r="XCJ151" s="467"/>
      <c r="XCK151" s="467"/>
      <c r="XCL151" s="467"/>
      <c r="XCM151" s="467"/>
      <c r="XCN151" s="467"/>
      <c r="XCO151" s="467"/>
      <c r="XCP151" s="467"/>
      <c r="XCQ151" s="467"/>
      <c r="XCR151" s="467"/>
      <c r="XCS151" s="467"/>
      <c r="XCT151" s="467"/>
      <c r="XCU151" s="467"/>
      <c r="XCV151" s="467"/>
      <c r="XCW151" s="467"/>
      <c r="XCX151" s="467"/>
      <c r="XCY151" s="467"/>
      <c r="XCZ151" s="467"/>
      <c r="XDA151" s="467"/>
      <c r="XDB151" s="467"/>
      <c r="XDC151" s="467"/>
      <c r="XDD151" s="467"/>
      <c r="XDE151" s="467"/>
      <c r="XDF151" s="467"/>
      <c r="XDG151" s="467"/>
      <c r="XDH151" s="467"/>
      <c r="XDI151" s="467"/>
      <c r="XDJ151" s="467"/>
      <c r="XDK151" s="467"/>
      <c r="XDL151" s="467"/>
      <c r="XDM151" s="467"/>
      <c r="XDN151" s="467"/>
      <c r="XDO151" s="467"/>
      <c r="XDP151" s="467"/>
      <c r="XDQ151" s="467"/>
      <c r="XDR151" s="467"/>
      <c r="XDS151" s="467"/>
      <c r="XDT151" s="467"/>
      <c r="XDU151" s="467"/>
      <c r="XDV151" s="467"/>
      <c r="XDW151" s="467"/>
      <c r="XDX151" s="467"/>
      <c r="XDY151" s="467"/>
      <c r="XDZ151" s="467"/>
      <c r="XEA151" s="467"/>
      <c r="XEB151" s="467"/>
      <c r="XEC151" s="467"/>
      <c r="XED151" s="467"/>
      <c r="XEE151" s="467"/>
      <c r="XEF151" s="467"/>
      <c r="XEG151" s="467"/>
      <c r="XEH151" s="467"/>
      <c r="XEI151" s="467"/>
      <c r="XEJ151" s="467"/>
      <c r="XEK151" s="467"/>
      <c r="XEL151" s="467"/>
      <c r="XEM151" s="467"/>
      <c r="XEN151" s="467"/>
      <c r="XEO151" s="467"/>
      <c r="XEP151" s="467"/>
      <c r="XEQ151" s="467"/>
      <c r="XER151" s="467"/>
      <c r="XES151" s="467"/>
      <c r="XET151" s="467"/>
      <c r="XEU151" s="467"/>
      <c r="XEV151" s="467"/>
      <c r="XEW151" s="467"/>
      <c r="XEX151" s="467"/>
      <c r="XEY151" s="467"/>
      <c r="XEZ151" s="467"/>
      <c r="XFA151" s="467"/>
      <c r="XFB151" s="467"/>
      <c r="XFC151" s="467"/>
      <c r="XFD151" s="467"/>
    </row>
    <row r="152" spans="1:16384" ht="15.95" customHeight="1">
      <c r="B152" s="1206"/>
      <c r="C152" s="1206"/>
      <c r="D152" s="1207"/>
      <c r="E152" s="1420" t="s">
        <v>5678</v>
      </c>
      <c r="F152" s="1421"/>
      <c r="G152" s="1422"/>
      <c r="H152" s="1208">
        <f>SUM(H150,H146,H125,H121,H118,H98,H82,H79,H73,H59,H46,H39,H34,H27,H17)</f>
        <v>3112867.0500000003</v>
      </c>
      <c r="I152" s="1209"/>
    </row>
    <row r="153" spans="1:16384" ht="15.95" customHeight="1">
      <c r="B153" s="467"/>
      <c r="C153" s="467"/>
      <c r="D153" s="467"/>
      <c r="E153" s="467"/>
      <c r="F153" s="467"/>
      <c r="G153" s="467"/>
      <c r="H153" s="468"/>
      <c r="I153" s="467"/>
    </row>
    <row r="154" spans="1:16384" ht="15.95" customHeight="1">
      <c r="B154" s="467"/>
      <c r="C154" s="467"/>
      <c r="D154" s="467"/>
      <c r="E154" s="467"/>
      <c r="F154" s="467"/>
      <c r="G154" s="467"/>
      <c r="H154" s="467"/>
      <c r="I154" s="467"/>
    </row>
    <row r="155" spans="1:16384" ht="15.95" customHeight="1">
      <c r="B155" s="1374" t="s">
        <v>3291</v>
      </c>
      <c r="C155" s="1374"/>
      <c r="D155" s="1374"/>
      <c r="E155" s="1374"/>
      <c r="F155" s="1374"/>
      <c r="G155" s="1374"/>
      <c r="H155" s="1374"/>
      <c r="I155" s="1374"/>
    </row>
    <row r="156" spans="1:16384" ht="15.95" customHeight="1">
      <c r="B156" s="1370" t="s">
        <v>3291</v>
      </c>
      <c r="C156" s="1370"/>
      <c r="D156" s="1370"/>
      <c r="E156" s="1370"/>
      <c r="F156" s="1370"/>
      <c r="G156" s="1370"/>
      <c r="H156" s="1370"/>
      <c r="I156" s="1370"/>
    </row>
    <row r="157" spans="1:16384" ht="15.95" customHeight="1">
      <c r="B157" s="326">
        <v>1</v>
      </c>
      <c r="C157" s="315" t="s">
        <v>1092</v>
      </c>
      <c r="D157" s="382" t="s">
        <v>1094</v>
      </c>
      <c r="E157" s="382" t="s">
        <v>1093</v>
      </c>
      <c r="F157" s="382">
        <v>2013</v>
      </c>
      <c r="G157" s="333" t="s">
        <v>14</v>
      </c>
      <c r="H157" s="1417">
        <v>303040.93</v>
      </c>
      <c r="I157" s="382" t="s">
        <v>51</v>
      </c>
    </row>
    <row r="158" spans="1:16384" ht="15.95" customHeight="1">
      <c r="B158" s="326">
        <v>2</v>
      </c>
      <c r="C158" s="315" t="s">
        <v>1095</v>
      </c>
      <c r="D158" s="382" t="s">
        <v>1096</v>
      </c>
      <c r="E158" s="382" t="s">
        <v>14</v>
      </c>
      <c r="F158" s="382">
        <v>2013</v>
      </c>
      <c r="G158" s="333" t="s">
        <v>14</v>
      </c>
      <c r="H158" s="1417"/>
      <c r="I158" s="382" t="s">
        <v>51</v>
      </c>
    </row>
    <row r="159" spans="1:16384" ht="15.95" customHeight="1">
      <c r="B159" s="326">
        <v>3</v>
      </c>
      <c r="C159" s="315" t="s">
        <v>1098</v>
      </c>
      <c r="D159" s="382" t="s">
        <v>1099</v>
      </c>
      <c r="E159" s="382" t="s">
        <v>1097</v>
      </c>
      <c r="F159" s="382">
        <v>2013</v>
      </c>
      <c r="G159" s="333" t="s">
        <v>14</v>
      </c>
      <c r="H159" s="1417"/>
      <c r="I159" s="382" t="s">
        <v>51</v>
      </c>
    </row>
    <row r="160" spans="1:16384" ht="15.95" customHeight="1">
      <c r="B160" s="326">
        <v>4</v>
      </c>
      <c r="C160" s="469" t="s">
        <v>2411</v>
      </c>
      <c r="D160" s="382"/>
      <c r="E160" s="382" t="s">
        <v>3292</v>
      </c>
      <c r="F160" s="382">
        <v>2015</v>
      </c>
      <c r="G160" s="333" t="s">
        <v>14</v>
      </c>
      <c r="H160" s="246">
        <v>180760.8</v>
      </c>
      <c r="I160" s="382" t="s">
        <v>51</v>
      </c>
    </row>
    <row r="161" spans="2:9" ht="15.95" customHeight="1">
      <c r="B161" s="1418"/>
      <c r="C161" s="1407"/>
      <c r="D161" s="461"/>
      <c r="E161" s="1419" t="s">
        <v>823</v>
      </c>
      <c r="F161" s="1419"/>
      <c r="G161" s="1419"/>
      <c r="H161" s="327">
        <f>SUM(H157:H160)</f>
        <v>483801.73</v>
      </c>
      <c r="I161" s="328"/>
    </row>
    <row r="164" spans="2:9">
      <c r="B164" s="1411" t="s">
        <v>5368</v>
      </c>
      <c r="C164" s="1411"/>
      <c r="D164" s="1411"/>
      <c r="E164" s="1411"/>
      <c r="F164" s="1411"/>
      <c r="G164" s="1411"/>
      <c r="H164" s="1411"/>
      <c r="I164" s="1411"/>
    </row>
    <row r="165" spans="2:9">
      <c r="B165" s="1412" t="s">
        <v>1027</v>
      </c>
      <c r="C165" s="1413"/>
      <c r="D165" s="1413"/>
      <c r="E165" s="1413"/>
      <c r="F165" s="1413"/>
      <c r="G165" s="1413"/>
      <c r="H165" s="1413"/>
      <c r="I165" s="1414"/>
    </row>
    <row r="166" spans="2:9">
      <c r="B166" s="972">
        <v>1</v>
      </c>
      <c r="C166" s="973" t="s">
        <v>5393</v>
      </c>
      <c r="D166" s="974" t="s">
        <v>14</v>
      </c>
      <c r="E166" s="974" t="s">
        <v>14</v>
      </c>
      <c r="F166" s="975">
        <v>2003</v>
      </c>
      <c r="G166" s="974" t="s">
        <v>14</v>
      </c>
      <c r="H166" s="976">
        <v>64517.72</v>
      </c>
      <c r="I166" s="974" t="s">
        <v>51</v>
      </c>
    </row>
    <row r="167" spans="2:9">
      <c r="B167" s="972">
        <v>2</v>
      </c>
      <c r="C167" s="977" t="s">
        <v>5394</v>
      </c>
      <c r="D167" s="974" t="s">
        <v>14</v>
      </c>
      <c r="E167" s="974" t="s">
        <v>14</v>
      </c>
      <c r="F167" s="975">
        <v>2007</v>
      </c>
      <c r="G167" s="974" t="s">
        <v>14</v>
      </c>
      <c r="H167" s="978">
        <v>205750</v>
      </c>
      <c r="I167" s="974" t="s">
        <v>51</v>
      </c>
    </row>
    <row r="168" spans="2:9">
      <c r="B168" s="972">
        <v>3</v>
      </c>
      <c r="C168" s="977" t="s">
        <v>5395</v>
      </c>
      <c r="D168" s="974" t="s">
        <v>14</v>
      </c>
      <c r="E168" s="974" t="s">
        <v>14</v>
      </c>
      <c r="F168" s="975">
        <v>2004</v>
      </c>
      <c r="G168" s="974" t="s">
        <v>14</v>
      </c>
      <c r="H168" s="978">
        <v>6863.85</v>
      </c>
      <c r="I168" s="974" t="s">
        <v>51</v>
      </c>
    </row>
    <row r="169" spans="2:9">
      <c r="B169" s="972">
        <v>4</v>
      </c>
      <c r="C169" s="977" t="s">
        <v>5396</v>
      </c>
      <c r="D169" s="974" t="s">
        <v>14</v>
      </c>
      <c r="E169" s="974" t="s">
        <v>14</v>
      </c>
      <c r="F169" s="975">
        <v>2010</v>
      </c>
      <c r="G169" s="974" t="s">
        <v>14</v>
      </c>
      <c r="H169" s="978">
        <v>68000</v>
      </c>
      <c r="I169" s="974" t="s">
        <v>51</v>
      </c>
    </row>
    <row r="170" spans="2:9">
      <c r="B170" s="972">
        <v>5</v>
      </c>
      <c r="C170" s="977" t="s">
        <v>5397</v>
      </c>
      <c r="D170" s="974" t="s">
        <v>14</v>
      </c>
      <c r="E170" s="974" t="s">
        <v>14</v>
      </c>
      <c r="F170" s="975">
        <v>2006</v>
      </c>
      <c r="G170" s="974" t="s">
        <v>14</v>
      </c>
      <c r="H170" s="978">
        <v>35500</v>
      </c>
      <c r="I170" s="974" t="s">
        <v>51</v>
      </c>
    </row>
    <row r="171" spans="2:9">
      <c r="B171" s="972">
        <v>6</v>
      </c>
      <c r="C171" s="977" t="s">
        <v>5398</v>
      </c>
      <c r="D171" s="974" t="s">
        <v>14</v>
      </c>
      <c r="E171" s="974" t="s">
        <v>14</v>
      </c>
      <c r="F171" s="975">
        <v>1999</v>
      </c>
      <c r="G171" s="974" t="s">
        <v>14</v>
      </c>
      <c r="H171" s="978">
        <v>5280</v>
      </c>
      <c r="I171" s="974" t="s">
        <v>51</v>
      </c>
    </row>
    <row r="172" spans="2:9">
      <c r="B172" s="972">
        <v>7</v>
      </c>
      <c r="C172" s="977" t="s">
        <v>5399</v>
      </c>
      <c r="D172" s="974" t="s">
        <v>14</v>
      </c>
      <c r="E172" s="974" t="s">
        <v>14</v>
      </c>
      <c r="F172" s="975">
        <v>2006</v>
      </c>
      <c r="G172" s="974" t="s">
        <v>14</v>
      </c>
      <c r="H172" s="978">
        <v>36380</v>
      </c>
      <c r="I172" s="974" t="s">
        <v>51</v>
      </c>
    </row>
    <row r="173" spans="2:9">
      <c r="B173" s="972">
        <v>8</v>
      </c>
      <c r="C173" s="977" t="s">
        <v>5399</v>
      </c>
      <c r="D173" s="974" t="s">
        <v>14</v>
      </c>
      <c r="E173" s="974" t="s">
        <v>14</v>
      </c>
      <c r="F173" s="975">
        <v>2007</v>
      </c>
      <c r="G173" s="974" t="s">
        <v>14</v>
      </c>
      <c r="H173" s="978">
        <v>35500</v>
      </c>
      <c r="I173" s="974" t="s">
        <v>51</v>
      </c>
    </row>
    <row r="174" spans="2:9">
      <c r="B174" s="972">
        <v>9</v>
      </c>
      <c r="C174" s="977" t="s">
        <v>5400</v>
      </c>
      <c r="D174" s="974" t="s">
        <v>14</v>
      </c>
      <c r="E174" s="974" t="s">
        <v>14</v>
      </c>
      <c r="F174" s="975">
        <v>2011</v>
      </c>
      <c r="G174" s="974" t="s">
        <v>14</v>
      </c>
      <c r="H174" s="978">
        <v>4146.34</v>
      </c>
      <c r="I174" s="974" t="s">
        <v>51</v>
      </c>
    </row>
    <row r="175" spans="2:9">
      <c r="B175" s="972">
        <v>10</v>
      </c>
      <c r="C175" s="977" t="s">
        <v>5401</v>
      </c>
      <c r="D175" s="974" t="s">
        <v>14</v>
      </c>
      <c r="E175" s="974" t="s">
        <v>14</v>
      </c>
      <c r="F175" s="975">
        <v>2004</v>
      </c>
      <c r="G175" s="974" t="s">
        <v>14</v>
      </c>
      <c r="H175" s="978">
        <v>4800</v>
      </c>
      <c r="I175" s="974" t="s">
        <v>51</v>
      </c>
    </row>
    <row r="176" spans="2:9">
      <c r="B176" s="972">
        <v>11</v>
      </c>
      <c r="C176" s="977" t="s">
        <v>5402</v>
      </c>
      <c r="D176" s="974" t="s">
        <v>14</v>
      </c>
      <c r="E176" s="974" t="s">
        <v>14</v>
      </c>
      <c r="F176" s="975">
        <v>2011</v>
      </c>
      <c r="G176" s="974" t="s">
        <v>14</v>
      </c>
      <c r="H176" s="978">
        <v>29268.29</v>
      </c>
      <c r="I176" s="974" t="s">
        <v>51</v>
      </c>
    </row>
    <row r="177" spans="2:9">
      <c r="B177" s="972">
        <v>12</v>
      </c>
      <c r="C177" s="977" t="s">
        <v>5401</v>
      </c>
      <c r="D177" s="974" t="s">
        <v>14</v>
      </c>
      <c r="E177" s="974" t="s">
        <v>14</v>
      </c>
      <c r="F177" s="975">
        <v>2005</v>
      </c>
      <c r="G177" s="974" t="s">
        <v>14</v>
      </c>
      <c r="H177" s="978">
        <v>4300</v>
      </c>
      <c r="I177" s="974" t="s">
        <v>51</v>
      </c>
    </row>
    <row r="178" spans="2:9">
      <c r="B178" s="979">
        <v>13</v>
      </c>
      <c r="C178" s="977" t="s">
        <v>5403</v>
      </c>
      <c r="D178" s="974" t="s">
        <v>14</v>
      </c>
      <c r="E178" s="974" t="s">
        <v>14</v>
      </c>
      <c r="F178" s="975">
        <v>1999</v>
      </c>
      <c r="G178" s="974" t="s">
        <v>14</v>
      </c>
      <c r="H178" s="978">
        <v>4290</v>
      </c>
      <c r="I178" s="974" t="s">
        <v>51</v>
      </c>
    </row>
    <row r="179" spans="2:9">
      <c r="B179" s="979">
        <v>14</v>
      </c>
      <c r="C179" s="977" t="s">
        <v>5404</v>
      </c>
      <c r="D179" s="974" t="s">
        <v>14</v>
      </c>
      <c r="E179" s="974" t="s">
        <v>14</v>
      </c>
      <c r="F179" s="975">
        <v>2016</v>
      </c>
      <c r="G179" s="974" t="s">
        <v>14</v>
      </c>
      <c r="H179" s="978">
        <v>26300</v>
      </c>
      <c r="I179" s="974" t="s">
        <v>51</v>
      </c>
    </row>
    <row r="180" spans="2:9">
      <c r="B180" s="979">
        <v>15</v>
      </c>
      <c r="C180" s="977" t="s">
        <v>5405</v>
      </c>
      <c r="D180" s="974" t="s">
        <v>14</v>
      </c>
      <c r="E180" s="974" t="s">
        <v>14</v>
      </c>
      <c r="F180" s="975">
        <v>2017</v>
      </c>
      <c r="G180" s="974" t="s">
        <v>14</v>
      </c>
      <c r="H180" s="978">
        <v>6113.01</v>
      </c>
      <c r="I180" s="974" t="s">
        <v>51</v>
      </c>
    </row>
    <row r="181" spans="2:9">
      <c r="B181" s="979">
        <v>16</v>
      </c>
      <c r="C181" s="977" t="s">
        <v>5406</v>
      </c>
      <c r="D181" s="974" t="s">
        <v>14</v>
      </c>
      <c r="E181" s="974" t="s">
        <v>14</v>
      </c>
      <c r="F181" s="975">
        <v>2017</v>
      </c>
      <c r="G181" s="974" t="s">
        <v>14</v>
      </c>
      <c r="H181" s="978">
        <v>93000</v>
      </c>
      <c r="I181" s="980" t="str">
        <f>I177</f>
        <v>NIE</v>
      </c>
    </row>
    <row r="182" spans="2:9">
      <c r="B182" s="979">
        <v>17</v>
      </c>
      <c r="C182" s="977" t="s">
        <v>5407</v>
      </c>
      <c r="D182" s="974" t="s">
        <v>14</v>
      </c>
      <c r="E182" s="974" t="s">
        <v>14</v>
      </c>
      <c r="F182" s="975">
        <v>2017</v>
      </c>
      <c r="G182" s="974" t="s">
        <v>14</v>
      </c>
      <c r="H182" s="978">
        <v>34000</v>
      </c>
      <c r="I182" s="974" t="s">
        <v>51</v>
      </c>
    </row>
    <row r="183" spans="2:9">
      <c r="B183" s="979">
        <v>18</v>
      </c>
      <c r="C183" s="977" t="s">
        <v>5408</v>
      </c>
      <c r="D183" s="974"/>
      <c r="E183" s="974"/>
      <c r="F183" s="975">
        <v>2018</v>
      </c>
      <c r="G183" s="974"/>
      <c r="H183" s="978">
        <v>14528</v>
      </c>
      <c r="I183" s="974" t="s">
        <v>51</v>
      </c>
    </row>
    <row r="184" spans="2:9">
      <c r="B184" s="979">
        <v>19</v>
      </c>
      <c r="C184" s="977" t="s">
        <v>5409</v>
      </c>
      <c r="D184" s="974"/>
      <c r="E184" s="974"/>
      <c r="F184" s="975">
        <v>2005</v>
      </c>
      <c r="G184" s="974"/>
      <c r="H184" s="978">
        <v>200000</v>
      </c>
      <c r="I184" s="974" t="s">
        <v>51</v>
      </c>
    </row>
    <row r="185" spans="2:9">
      <c r="B185" s="979">
        <v>20</v>
      </c>
      <c r="C185" s="977" t="s">
        <v>5410</v>
      </c>
      <c r="D185" s="974"/>
      <c r="E185" s="974"/>
      <c r="F185" s="975">
        <v>2018</v>
      </c>
      <c r="G185" s="974"/>
      <c r="H185" s="978">
        <v>8100</v>
      </c>
      <c r="I185" s="974" t="s">
        <v>51</v>
      </c>
    </row>
    <row r="186" spans="2:9">
      <c r="B186" s="979">
        <v>21</v>
      </c>
      <c r="C186" s="977" t="s">
        <v>5411</v>
      </c>
      <c r="D186" s="974"/>
      <c r="E186" s="974"/>
      <c r="F186" s="975">
        <v>2019</v>
      </c>
      <c r="G186" s="974"/>
      <c r="H186" s="978">
        <v>6400</v>
      </c>
      <c r="I186" s="974" t="s">
        <v>51</v>
      </c>
    </row>
    <row r="187" spans="2:9">
      <c r="B187" s="979">
        <v>22</v>
      </c>
      <c r="C187" s="977" t="s">
        <v>5412</v>
      </c>
      <c r="D187" s="974"/>
      <c r="E187" s="974"/>
      <c r="F187" s="975">
        <v>2019</v>
      </c>
      <c r="G187" s="974"/>
      <c r="H187" s="978">
        <v>45000</v>
      </c>
      <c r="I187" s="974" t="s">
        <v>3571</v>
      </c>
    </row>
    <row r="188" spans="2:9">
      <c r="B188" s="979">
        <v>23</v>
      </c>
      <c r="C188" s="977" t="s">
        <v>5413</v>
      </c>
      <c r="D188" s="974"/>
      <c r="E188" s="974"/>
      <c r="F188" s="975">
        <v>2019</v>
      </c>
      <c r="G188" s="974"/>
      <c r="H188" s="978">
        <v>18500</v>
      </c>
      <c r="I188" s="974"/>
    </row>
    <row r="189" spans="2:9">
      <c r="B189" s="979">
        <v>24</v>
      </c>
      <c r="C189" s="977" t="s">
        <v>5414</v>
      </c>
      <c r="D189" s="974"/>
      <c r="E189" s="974"/>
      <c r="F189" s="975">
        <v>2019</v>
      </c>
      <c r="G189" s="974"/>
      <c r="H189" s="978">
        <v>21000</v>
      </c>
      <c r="I189" s="974"/>
    </row>
    <row r="190" spans="2:9">
      <c r="B190" s="979">
        <v>25</v>
      </c>
      <c r="C190" s="977" t="s">
        <v>5415</v>
      </c>
      <c r="D190" s="974"/>
      <c r="E190" s="974"/>
      <c r="F190" s="975">
        <v>2019</v>
      </c>
      <c r="G190" s="974"/>
      <c r="H190" s="978">
        <v>18500</v>
      </c>
      <c r="I190" s="974"/>
    </row>
    <row r="191" spans="2:9">
      <c r="B191" s="979">
        <v>26</v>
      </c>
      <c r="C191" s="977" t="s">
        <v>5416</v>
      </c>
      <c r="D191" s="974"/>
      <c r="E191" s="974"/>
      <c r="F191" s="975">
        <v>2019</v>
      </c>
      <c r="G191" s="974"/>
      <c r="H191" s="978">
        <v>35820</v>
      </c>
      <c r="I191" s="974"/>
    </row>
    <row r="192" spans="2:9">
      <c r="B192" s="979">
        <v>27</v>
      </c>
      <c r="C192" s="977" t="s">
        <v>5417</v>
      </c>
      <c r="D192" s="974"/>
      <c r="E192" s="974"/>
      <c r="F192" s="975">
        <v>2020</v>
      </c>
      <c r="G192" s="974"/>
      <c r="H192" s="978">
        <v>64300</v>
      </c>
      <c r="I192" s="974"/>
    </row>
    <row r="193" spans="2:9">
      <c r="B193" s="979">
        <v>28</v>
      </c>
      <c r="C193" s="977" t="s">
        <v>5418</v>
      </c>
      <c r="D193" s="974"/>
      <c r="E193" s="974"/>
      <c r="F193" s="975">
        <v>2020</v>
      </c>
      <c r="G193" s="974"/>
      <c r="H193" s="978">
        <v>10000</v>
      </c>
      <c r="I193" s="974"/>
    </row>
    <row r="194" spans="2:9">
      <c r="B194" s="979">
        <v>29</v>
      </c>
      <c r="C194" s="977" t="s">
        <v>5419</v>
      </c>
      <c r="D194" s="974"/>
      <c r="E194" s="974"/>
      <c r="F194" s="975">
        <v>2020</v>
      </c>
      <c r="G194" s="974"/>
      <c r="H194" s="978">
        <v>20000</v>
      </c>
      <c r="I194" s="974"/>
    </row>
    <row r="195" spans="2:9">
      <c r="B195" s="979">
        <v>30</v>
      </c>
      <c r="C195" s="977" t="s">
        <v>5419</v>
      </c>
      <c r="D195" s="974"/>
      <c r="E195" s="974"/>
      <c r="F195" s="975">
        <v>2020</v>
      </c>
      <c r="G195" s="974"/>
      <c r="H195" s="978">
        <v>20000</v>
      </c>
      <c r="I195" s="974"/>
    </row>
    <row r="196" spans="2:9">
      <c r="B196" s="979">
        <v>31</v>
      </c>
      <c r="C196" s="977" t="s">
        <v>5420</v>
      </c>
      <c r="D196" s="974"/>
      <c r="E196" s="974"/>
      <c r="F196" s="975">
        <v>2020</v>
      </c>
      <c r="G196" s="974"/>
      <c r="H196" s="978">
        <v>85000</v>
      </c>
      <c r="I196" s="974"/>
    </row>
    <row r="197" spans="2:9">
      <c r="B197" s="979">
        <v>32</v>
      </c>
      <c r="C197" s="977" t="s">
        <v>5420</v>
      </c>
      <c r="D197" s="974"/>
      <c r="E197" s="974"/>
      <c r="F197" s="975">
        <v>2020</v>
      </c>
      <c r="G197" s="974"/>
      <c r="H197" s="978">
        <v>85000</v>
      </c>
      <c r="I197" s="974"/>
    </row>
    <row r="198" spans="2:9">
      <c r="B198" s="979">
        <v>33</v>
      </c>
      <c r="C198" s="977" t="s">
        <v>5421</v>
      </c>
      <c r="D198" s="974"/>
      <c r="E198" s="974"/>
      <c r="F198" s="975">
        <v>2020</v>
      </c>
      <c r="G198" s="974"/>
      <c r="H198" s="978">
        <v>12900</v>
      </c>
      <c r="I198" s="974"/>
    </row>
    <row r="199" spans="2:9">
      <c r="B199" s="979">
        <v>34</v>
      </c>
      <c r="C199" s="977" t="s">
        <v>5422</v>
      </c>
      <c r="D199" s="974"/>
      <c r="E199" s="974"/>
      <c r="F199" s="975">
        <v>2020</v>
      </c>
      <c r="G199" s="974"/>
      <c r="H199" s="978">
        <v>45000</v>
      </c>
      <c r="I199" s="974"/>
    </row>
    <row r="200" spans="2:9">
      <c r="B200" s="979">
        <v>35</v>
      </c>
      <c r="C200" s="977" t="s">
        <v>5423</v>
      </c>
      <c r="D200" s="974"/>
      <c r="E200" s="974"/>
      <c r="F200" s="975">
        <v>2017</v>
      </c>
      <c r="G200" s="974"/>
      <c r="H200" s="978">
        <v>21939.200000000001</v>
      </c>
      <c r="I200" s="974"/>
    </row>
    <row r="201" spans="2:9">
      <c r="B201" s="979">
        <v>36</v>
      </c>
      <c r="C201" s="977" t="s">
        <v>5424</v>
      </c>
      <c r="D201" s="974"/>
      <c r="E201" s="974"/>
      <c r="F201" s="975">
        <v>2020</v>
      </c>
      <c r="G201" s="974"/>
      <c r="H201" s="978">
        <v>4064.23</v>
      </c>
      <c r="I201" s="974"/>
    </row>
    <row r="202" spans="2:9">
      <c r="B202" s="979">
        <v>37</v>
      </c>
      <c r="C202" s="977" t="s">
        <v>5425</v>
      </c>
      <c r="D202" s="974"/>
      <c r="E202" s="974"/>
      <c r="F202" s="975">
        <v>2021</v>
      </c>
      <c r="G202" s="974"/>
      <c r="H202" s="978">
        <v>324900</v>
      </c>
      <c r="I202" s="974"/>
    </row>
    <row r="203" spans="2:9">
      <c r="B203" s="1415"/>
      <c r="C203" s="1415"/>
      <c r="D203" s="1415"/>
      <c r="E203" s="1416" t="s">
        <v>823</v>
      </c>
      <c r="F203" s="1416"/>
      <c r="G203" s="1416"/>
      <c r="H203" s="981">
        <f>SUM(H166:H200)</f>
        <v>1395996.41</v>
      </c>
      <c r="I203" s="982"/>
    </row>
    <row r="204" spans="2:9">
      <c r="B204" s="1412" t="s">
        <v>3738</v>
      </c>
      <c r="C204" s="1413"/>
      <c r="D204" s="1413"/>
      <c r="E204" s="1413"/>
      <c r="F204" s="1413"/>
      <c r="G204" s="1413"/>
      <c r="H204" s="1413"/>
      <c r="I204" s="1414"/>
    </row>
    <row r="205" spans="2:9">
      <c r="B205" s="1036">
        <v>1</v>
      </c>
      <c r="C205" s="1027" t="s">
        <v>5533</v>
      </c>
      <c r="D205" s="1037" t="s">
        <v>5534</v>
      </c>
      <c r="E205" s="1038" t="s">
        <v>14</v>
      </c>
      <c r="F205" s="1001">
        <v>1988</v>
      </c>
      <c r="G205" s="1038" t="s">
        <v>14</v>
      </c>
      <c r="H205" s="1002">
        <v>3546.77</v>
      </c>
      <c r="I205" s="1038" t="s">
        <v>14</v>
      </c>
    </row>
    <row r="206" spans="2:9">
      <c r="B206" s="1036">
        <v>2</v>
      </c>
      <c r="C206" s="1027" t="s">
        <v>5535</v>
      </c>
      <c r="D206" s="1037" t="s">
        <v>5536</v>
      </c>
      <c r="E206" s="1038" t="s">
        <v>14</v>
      </c>
      <c r="F206" s="1001">
        <v>2018</v>
      </c>
      <c r="G206" s="1038" t="s">
        <v>5537</v>
      </c>
      <c r="H206" s="1002">
        <v>81179.990000000005</v>
      </c>
      <c r="I206" s="1038"/>
    </row>
    <row r="207" spans="2:9">
      <c r="B207" s="1036">
        <v>3</v>
      </c>
      <c r="C207" s="1027" t="s">
        <v>5538</v>
      </c>
      <c r="D207" s="1004" t="s">
        <v>5539</v>
      </c>
      <c r="E207" s="1039" t="s">
        <v>14</v>
      </c>
      <c r="F207" s="1004">
        <v>1989</v>
      </c>
      <c r="G207" s="1039" t="s">
        <v>5540</v>
      </c>
      <c r="H207" s="1002">
        <v>24669.87</v>
      </c>
      <c r="I207" s="1040" t="s">
        <v>14</v>
      </c>
    </row>
    <row r="208" spans="2:9">
      <c r="B208" s="1036">
        <v>4</v>
      </c>
      <c r="C208" s="1027" t="s">
        <v>5541</v>
      </c>
      <c r="D208" s="1037" t="s">
        <v>5542</v>
      </c>
      <c r="E208" s="1038" t="s">
        <v>14</v>
      </c>
      <c r="F208" s="1001">
        <v>1989</v>
      </c>
      <c r="G208" s="1038" t="s">
        <v>5540</v>
      </c>
      <c r="H208" s="1002">
        <v>18000</v>
      </c>
      <c r="I208" s="1038" t="s">
        <v>14</v>
      </c>
    </row>
    <row r="209" spans="2:9">
      <c r="B209" s="1036">
        <v>5</v>
      </c>
      <c r="C209" s="1027" t="s">
        <v>5543</v>
      </c>
      <c r="D209" s="1037" t="s">
        <v>5544</v>
      </c>
      <c r="E209" s="1038" t="s">
        <v>14</v>
      </c>
      <c r="F209" s="1001">
        <v>2000</v>
      </c>
      <c r="G209" s="1038" t="s">
        <v>5545</v>
      </c>
      <c r="H209" s="1002">
        <v>50000</v>
      </c>
      <c r="I209" s="1038" t="s">
        <v>14</v>
      </c>
    </row>
    <row r="210" spans="2:9">
      <c r="B210" s="1036">
        <v>6</v>
      </c>
      <c r="C210" s="1027" t="s">
        <v>5546</v>
      </c>
      <c r="D210" s="1038" t="s">
        <v>5547</v>
      </c>
      <c r="E210" s="1038" t="s">
        <v>14</v>
      </c>
      <c r="F210" s="1001">
        <v>2006</v>
      </c>
      <c r="G210" s="1038" t="s">
        <v>5545</v>
      </c>
      <c r="H210" s="1002">
        <v>50000</v>
      </c>
      <c r="I210" s="1038" t="s">
        <v>14</v>
      </c>
    </row>
    <row r="211" spans="2:9">
      <c r="B211" s="1036">
        <v>7</v>
      </c>
      <c r="C211" s="1041" t="s">
        <v>5548</v>
      </c>
      <c r="D211" s="1037" t="s">
        <v>5549</v>
      </c>
      <c r="E211" s="1038" t="s">
        <v>14</v>
      </c>
      <c r="F211" s="1001">
        <v>2013</v>
      </c>
      <c r="G211" s="1038" t="s">
        <v>148</v>
      </c>
      <c r="H211" s="1002">
        <v>5899.01</v>
      </c>
      <c r="I211" s="1038" t="s">
        <v>14</v>
      </c>
    </row>
    <row r="212" spans="2:9">
      <c r="B212" s="1036">
        <v>8</v>
      </c>
      <c r="C212" s="1027" t="s">
        <v>5550</v>
      </c>
      <c r="D212" s="1037" t="s">
        <v>5551</v>
      </c>
      <c r="E212" s="1038" t="s">
        <v>14</v>
      </c>
      <c r="F212" s="1001">
        <v>2012</v>
      </c>
      <c r="G212" s="1038" t="s">
        <v>5552</v>
      </c>
      <c r="H212" s="1002">
        <v>43050</v>
      </c>
      <c r="I212" s="1038" t="s">
        <v>14</v>
      </c>
    </row>
    <row r="213" spans="2:9">
      <c r="B213" s="1036">
        <v>9</v>
      </c>
      <c r="C213" s="1027" t="s">
        <v>5553</v>
      </c>
      <c r="D213" s="1037" t="s">
        <v>5554</v>
      </c>
      <c r="E213" s="1038" t="s">
        <v>14</v>
      </c>
      <c r="F213" s="1001">
        <v>2003</v>
      </c>
      <c r="G213" s="1038" t="s">
        <v>5555</v>
      </c>
      <c r="H213" s="1002">
        <v>6654.09</v>
      </c>
      <c r="I213" s="1038" t="s">
        <v>14</v>
      </c>
    </row>
    <row r="214" spans="2:9">
      <c r="B214" s="1036">
        <v>10</v>
      </c>
      <c r="C214" s="1027" t="s">
        <v>5556</v>
      </c>
      <c r="D214" s="1037" t="s">
        <v>5557</v>
      </c>
      <c r="E214" s="1038" t="s">
        <v>14</v>
      </c>
      <c r="F214" s="1001">
        <v>1999</v>
      </c>
      <c r="G214" s="1038" t="s">
        <v>14</v>
      </c>
      <c r="H214" s="1002">
        <v>6000</v>
      </c>
      <c r="I214" s="1038" t="s">
        <v>14</v>
      </c>
    </row>
    <row r="215" spans="2:9">
      <c r="B215" s="1036">
        <v>11</v>
      </c>
      <c r="C215" s="1027" t="s">
        <v>5558</v>
      </c>
      <c r="D215" s="1037" t="s">
        <v>5559</v>
      </c>
      <c r="E215" s="1038" t="s">
        <v>14</v>
      </c>
      <c r="F215" s="1001">
        <v>2012</v>
      </c>
      <c r="G215" s="1038" t="s">
        <v>14</v>
      </c>
      <c r="H215" s="1002">
        <v>28659</v>
      </c>
      <c r="I215" s="1038" t="s">
        <v>14</v>
      </c>
    </row>
    <row r="216" spans="2:9">
      <c r="B216" s="1036">
        <v>12</v>
      </c>
      <c r="C216" s="1027" t="s">
        <v>5560</v>
      </c>
      <c r="D216" s="1037" t="s">
        <v>5561</v>
      </c>
      <c r="E216" s="1038" t="s">
        <v>14</v>
      </c>
      <c r="F216" s="1001">
        <v>2013</v>
      </c>
      <c r="G216" s="1038" t="s">
        <v>14</v>
      </c>
      <c r="H216" s="1002">
        <v>27183</v>
      </c>
      <c r="I216" s="1038" t="s">
        <v>14</v>
      </c>
    </row>
    <row r="217" spans="2:9">
      <c r="B217" s="1036">
        <v>13</v>
      </c>
      <c r="C217" s="1027" t="s">
        <v>5562</v>
      </c>
      <c r="D217" s="1037" t="s">
        <v>5563</v>
      </c>
      <c r="E217" s="1038" t="s">
        <v>14</v>
      </c>
      <c r="F217" s="1001">
        <v>2013</v>
      </c>
      <c r="G217" s="1038" t="s">
        <v>14</v>
      </c>
      <c r="H217" s="1002">
        <v>82410</v>
      </c>
      <c r="I217" s="1038" t="s">
        <v>14</v>
      </c>
    </row>
    <row r="218" spans="2:9">
      <c r="B218" s="1036">
        <v>14</v>
      </c>
      <c r="C218" s="1027" t="s">
        <v>5565</v>
      </c>
      <c r="D218" s="1038" t="s">
        <v>14</v>
      </c>
      <c r="E218" s="1038" t="s">
        <v>14</v>
      </c>
      <c r="F218" s="1001">
        <v>2012</v>
      </c>
      <c r="G218" s="1038" t="s">
        <v>14</v>
      </c>
      <c r="H218" s="1002">
        <v>6580</v>
      </c>
      <c r="I218" s="1038" t="s">
        <v>14</v>
      </c>
    </row>
    <row r="219" spans="2:9">
      <c r="B219" s="1036">
        <v>15</v>
      </c>
      <c r="C219" s="1027" t="s">
        <v>5566</v>
      </c>
      <c r="D219" s="1038" t="s">
        <v>14</v>
      </c>
      <c r="E219" s="1038" t="s">
        <v>14</v>
      </c>
      <c r="F219" s="1001">
        <v>2008</v>
      </c>
      <c r="G219" s="1038" t="s">
        <v>14</v>
      </c>
      <c r="H219" s="1002">
        <v>32890.589999999997</v>
      </c>
      <c r="I219" s="1038" t="s">
        <v>14</v>
      </c>
    </row>
    <row r="220" spans="2:9">
      <c r="B220" s="1036">
        <v>16</v>
      </c>
      <c r="C220" s="1027" t="s">
        <v>5567</v>
      </c>
      <c r="D220" s="1038" t="s">
        <v>14</v>
      </c>
      <c r="E220" s="1038" t="s">
        <v>14</v>
      </c>
      <c r="F220" s="1001">
        <v>1973</v>
      </c>
      <c r="G220" s="1038" t="s">
        <v>14</v>
      </c>
      <c r="H220" s="1002">
        <v>3893.96</v>
      </c>
      <c r="I220" s="1038" t="s">
        <v>14</v>
      </c>
    </row>
    <row r="221" spans="2:9">
      <c r="B221" s="1036">
        <v>17</v>
      </c>
      <c r="C221" s="1027" t="s">
        <v>5568</v>
      </c>
      <c r="D221" s="1038" t="s">
        <v>14</v>
      </c>
      <c r="E221" s="1038" t="s">
        <v>14</v>
      </c>
      <c r="F221" s="1001">
        <v>1971</v>
      </c>
      <c r="G221" s="1038" t="s">
        <v>14</v>
      </c>
      <c r="H221" s="1002">
        <v>5922.17</v>
      </c>
      <c r="I221" s="1038" t="s">
        <v>14</v>
      </c>
    </row>
    <row r="222" spans="2:9">
      <c r="B222" s="1036">
        <v>18</v>
      </c>
      <c r="C222" s="1027" t="s">
        <v>5569</v>
      </c>
      <c r="D222" s="1038" t="s">
        <v>14</v>
      </c>
      <c r="E222" s="1038" t="s">
        <v>14</v>
      </c>
      <c r="F222" s="1001">
        <v>1959</v>
      </c>
      <c r="G222" s="1038" t="s">
        <v>14</v>
      </c>
      <c r="H222" s="1002">
        <v>3167.99</v>
      </c>
      <c r="I222" s="1038" t="s">
        <v>14</v>
      </c>
    </row>
    <row r="223" spans="2:9">
      <c r="B223" s="1036">
        <v>19</v>
      </c>
      <c r="C223" s="1006" t="s">
        <v>5570</v>
      </c>
      <c r="D223" s="1037" t="s">
        <v>5571</v>
      </c>
      <c r="E223" s="1038" t="s">
        <v>14</v>
      </c>
      <c r="F223" s="1001">
        <v>2001</v>
      </c>
      <c r="G223" s="1038" t="s">
        <v>14</v>
      </c>
      <c r="H223" s="1002">
        <v>5000</v>
      </c>
      <c r="I223" s="1038" t="s">
        <v>14</v>
      </c>
    </row>
    <row r="224" spans="2:9">
      <c r="B224" s="1036">
        <v>20</v>
      </c>
      <c r="C224" s="1006" t="s">
        <v>5572</v>
      </c>
      <c r="D224" s="1038" t="s">
        <v>14</v>
      </c>
      <c r="E224" s="1038" t="s">
        <v>14</v>
      </c>
      <c r="F224" s="1001">
        <v>1973</v>
      </c>
      <c r="G224" s="1038" t="s">
        <v>14</v>
      </c>
      <c r="H224" s="1002">
        <v>5793.75</v>
      </c>
      <c r="I224" s="1038" t="s">
        <v>14</v>
      </c>
    </row>
    <row r="225" spans="2:9">
      <c r="B225" s="1036">
        <v>21</v>
      </c>
      <c r="C225" s="1006" t="s">
        <v>5574</v>
      </c>
      <c r="D225" s="1037" t="s">
        <v>5575</v>
      </c>
      <c r="E225" s="1038" t="s">
        <v>14</v>
      </c>
      <c r="F225" s="1001">
        <v>2004</v>
      </c>
      <c r="G225" s="1038" t="s">
        <v>14</v>
      </c>
      <c r="H225" s="1002">
        <v>4664.16</v>
      </c>
      <c r="I225" s="1038" t="s">
        <v>14</v>
      </c>
    </row>
    <row r="226" spans="2:9">
      <c r="B226" s="1036">
        <v>22</v>
      </c>
      <c r="C226" s="1006" t="s">
        <v>5574</v>
      </c>
      <c r="D226" s="1037" t="s">
        <v>5575</v>
      </c>
      <c r="E226" s="1038" t="s">
        <v>14</v>
      </c>
      <c r="F226" s="1001">
        <v>2004</v>
      </c>
      <c r="G226" s="1038" t="s">
        <v>14</v>
      </c>
      <c r="H226" s="1002">
        <v>4664.16</v>
      </c>
      <c r="I226" s="1038" t="s">
        <v>14</v>
      </c>
    </row>
    <row r="227" spans="2:9">
      <c r="B227" s="1036">
        <v>23</v>
      </c>
      <c r="C227" s="1006" t="s">
        <v>5576</v>
      </c>
      <c r="D227" s="1004" t="s">
        <v>5577</v>
      </c>
      <c r="E227" s="1039" t="s">
        <v>14</v>
      </c>
      <c r="F227" s="1004">
        <v>2008</v>
      </c>
      <c r="G227" s="1039" t="s">
        <v>14</v>
      </c>
      <c r="H227" s="1002">
        <v>7863.59</v>
      </c>
      <c r="I227" s="1038" t="s">
        <v>14</v>
      </c>
    </row>
    <row r="228" spans="2:9">
      <c r="B228" s="1036">
        <v>24</v>
      </c>
      <c r="C228" s="1006" t="s">
        <v>5578</v>
      </c>
      <c r="D228" s="1004" t="s">
        <v>5579</v>
      </c>
      <c r="E228" s="1039" t="s">
        <v>14</v>
      </c>
      <c r="F228" s="1004">
        <v>1997</v>
      </c>
      <c r="G228" s="1039" t="s">
        <v>14</v>
      </c>
      <c r="H228" s="1002">
        <v>16240.64</v>
      </c>
      <c r="I228" s="1042" t="s">
        <v>14</v>
      </c>
    </row>
    <row r="229" spans="2:9">
      <c r="B229" s="1036">
        <v>25</v>
      </c>
      <c r="C229" s="1006" t="s">
        <v>5580</v>
      </c>
      <c r="D229" s="1004" t="s">
        <v>5579</v>
      </c>
      <c r="E229" s="1039" t="s">
        <v>14</v>
      </c>
      <c r="F229" s="1004">
        <v>1997</v>
      </c>
      <c r="G229" s="1039" t="s">
        <v>14</v>
      </c>
      <c r="H229" s="1002">
        <v>16240.64</v>
      </c>
      <c r="I229" s="1042" t="s">
        <v>14</v>
      </c>
    </row>
    <row r="230" spans="2:9">
      <c r="B230" s="1036">
        <v>26</v>
      </c>
      <c r="C230" s="1006" t="s">
        <v>5581</v>
      </c>
      <c r="D230" s="1037" t="s">
        <v>5582</v>
      </c>
      <c r="E230" s="1038" t="s">
        <v>14</v>
      </c>
      <c r="F230" s="1001">
        <v>1990</v>
      </c>
      <c r="G230" s="1038" t="s">
        <v>14</v>
      </c>
      <c r="H230" s="1002">
        <v>3000</v>
      </c>
      <c r="I230" s="1038" t="s">
        <v>14</v>
      </c>
    </row>
    <row r="231" spans="2:9">
      <c r="B231" s="1036">
        <v>27</v>
      </c>
      <c r="C231" s="1006" t="s">
        <v>5589</v>
      </c>
      <c r="D231" s="1038" t="s">
        <v>14</v>
      </c>
      <c r="E231" s="1038" t="s">
        <v>14</v>
      </c>
      <c r="F231" s="1001">
        <v>2008</v>
      </c>
      <c r="G231" s="1038" t="s">
        <v>14</v>
      </c>
      <c r="H231" s="1002">
        <v>34692.29</v>
      </c>
      <c r="I231" s="1038" t="s">
        <v>14</v>
      </c>
    </row>
    <row r="232" spans="2:9">
      <c r="B232" s="1036">
        <v>28</v>
      </c>
      <c r="C232" s="1027" t="s">
        <v>5590</v>
      </c>
      <c r="D232" s="1037" t="s">
        <v>5591</v>
      </c>
      <c r="E232" s="1038" t="s">
        <v>14</v>
      </c>
      <c r="F232" s="1001">
        <v>1998</v>
      </c>
      <c r="G232" s="1038" t="s">
        <v>14</v>
      </c>
      <c r="H232" s="1002">
        <v>8393.6</v>
      </c>
      <c r="I232" s="1038" t="s">
        <v>14</v>
      </c>
    </row>
    <row r="233" spans="2:9">
      <c r="B233" s="1036">
        <v>29</v>
      </c>
      <c r="C233" s="1027" t="s">
        <v>5593</v>
      </c>
      <c r="D233" s="1037" t="s">
        <v>5594</v>
      </c>
      <c r="E233" s="1038" t="s">
        <v>14</v>
      </c>
      <c r="F233" s="1001">
        <v>2004</v>
      </c>
      <c r="G233" s="1038" t="s">
        <v>14</v>
      </c>
      <c r="H233" s="1002">
        <v>8000</v>
      </c>
      <c r="I233" s="1038" t="s">
        <v>14</v>
      </c>
    </row>
    <row r="234" spans="2:9">
      <c r="B234" s="1036">
        <v>30</v>
      </c>
      <c r="C234" s="1027" t="s">
        <v>5593</v>
      </c>
      <c r="D234" s="1037" t="s">
        <v>5595</v>
      </c>
      <c r="E234" s="1038" t="s">
        <v>14</v>
      </c>
      <c r="F234" s="1001">
        <v>2004</v>
      </c>
      <c r="G234" s="1038" t="s">
        <v>14</v>
      </c>
      <c r="H234" s="1002">
        <v>4750</v>
      </c>
      <c r="I234" s="1038" t="s">
        <v>14</v>
      </c>
    </row>
    <row r="235" spans="2:9">
      <c r="B235" s="1036">
        <v>31</v>
      </c>
      <c r="C235" s="1027" t="s">
        <v>5596</v>
      </c>
      <c r="D235" s="1037" t="s">
        <v>5597</v>
      </c>
      <c r="E235" s="1038" t="s">
        <v>14</v>
      </c>
      <c r="F235" s="1001">
        <v>2004</v>
      </c>
      <c r="G235" s="1038" t="s">
        <v>14</v>
      </c>
      <c r="H235" s="1002">
        <v>4040</v>
      </c>
      <c r="I235" s="1038" t="s">
        <v>14</v>
      </c>
    </row>
    <row r="236" spans="2:9">
      <c r="B236" s="1036">
        <v>32</v>
      </c>
      <c r="C236" s="1006" t="s">
        <v>5600</v>
      </c>
      <c r="D236" s="1038" t="s">
        <v>14</v>
      </c>
      <c r="E236" s="995" t="s">
        <v>14</v>
      </c>
      <c r="F236" s="1001">
        <v>2014</v>
      </c>
      <c r="G236" s="1038" t="s">
        <v>14</v>
      </c>
      <c r="H236" s="1002">
        <v>130388.44</v>
      </c>
      <c r="I236" s="1038" t="s">
        <v>14</v>
      </c>
    </row>
    <row r="237" spans="2:9">
      <c r="B237" s="1405"/>
      <c r="C237" s="1406"/>
      <c r="D237" s="1407"/>
      <c r="E237" s="1408" t="s">
        <v>823</v>
      </c>
      <c r="F237" s="1409"/>
      <c r="G237" s="1410"/>
      <c r="H237" s="1043">
        <f>SUM(H205:H236)</f>
        <v>733437.71</v>
      </c>
      <c r="I237" s="982"/>
    </row>
  </sheetData>
  <mergeCells count="65">
    <mergeCell ref="B7:I7"/>
    <mergeCell ref="B79:D79"/>
    <mergeCell ref="B11:I11"/>
    <mergeCell ref="B12:I12"/>
    <mergeCell ref="B8:I8"/>
    <mergeCell ref="G9:G10"/>
    <mergeCell ref="I9:I10"/>
    <mergeCell ref="H9:H10"/>
    <mergeCell ref="B9:B10"/>
    <mergeCell ref="C9:C10"/>
    <mergeCell ref="D9:D10"/>
    <mergeCell ref="E9:E10"/>
    <mergeCell ref="F9:F10"/>
    <mergeCell ref="B17:D17"/>
    <mergeCell ref="E17:G17"/>
    <mergeCell ref="B18:I18"/>
    <mergeCell ref="B119:I119"/>
    <mergeCell ref="E121:G121"/>
    <mergeCell ref="E79:G79"/>
    <mergeCell ref="B60:I60"/>
    <mergeCell ref="B73:D73"/>
    <mergeCell ref="E73:G73"/>
    <mergeCell ref="B74:I74"/>
    <mergeCell ref="B80:I80"/>
    <mergeCell ref="B82:D82"/>
    <mergeCell ref="E98:G98"/>
    <mergeCell ref="B99:I99"/>
    <mergeCell ref="E118:G118"/>
    <mergeCell ref="B27:D27"/>
    <mergeCell ref="E27:G27"/>
    <mergeCell ref="B28:I28"/>
    <mergeCell ref="B34:D34"/>
    <mergeCell ref="E34:G34"/>
    <mergeCell ref="B35:I35"/>
    <mergeCell ref="B39:D39"/>
    <mergeCell ref="E39:G39"/>
    <mergeCell ref="B40:I40"/>
    <mergeCell ref="B46:D46"/>
    <mergeCell ref="E46:G46"/>
    <mergeCell ref="B47:I47"/>
    <mergeCell ref="B59:D59"/>
    <mergeCell ref="E59:G59"/>
    <mergeCell ref="E82:G82"/>
    <mergeCell ref="B83:I83"/>
    <mergeCell ref="B122:I122"/>
    <mergeCell ref="E125:G125"/>
    <mergeCell ref="B126:I126"/>
    <mergeCell ref="B146:C146"/>
    <mergeCell ref="E146:G146"/>
    <mergeCell ref="H157:H159"/>
    <mergeCell ref="B161:C161"/>
    <mergeCell ref="E161:G161"/>
    <mergeCell ref="B147:I147"/>
    <mergeCell ref="B150:C150"/>
    <mergeCell ref="E150:G150"/>
    <mergeCell ref="B155:I155"/>
    <mergeCell ref="B156:I156"/>
    <mergeCell ref="E152:G152"/>
    <mergeCell ref="B237:D237"/>
    <mergeCell ref="E237:G237"/>
    <mergeCell ref="B164:I164"/>
    <mergeCell ref="B165:I165"/>
    <mergeCell ref="B203:D203"/>
    <mergeCell ref="E203:G203"/>
    <mergeCell ref="B204:I204"/>
  </mergeCells>
  <phoneticPr fontId="9" type="noConversion"/>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dimension ref="A1:E2146"/>
  <sheetViews>
    <sheetView workbookViewId="0">
      <selection activeCell="F1407" sqref="F1407"/>
    </sheetView>
  </sheetViews>
  <sheetFormatPr defaultColWidth="8.875" defaultRowHeight="14.25"/>
  <cols>
    <col min="1" max="1" width="3.875" customWidth="1"/>
    <col min="2" max="2" width="4.875" style="236" customWidth="1"/>
    <col min="3" max="3" width="79.625" style="231" customWidth="1"/>
    <col min="4" max="4" width="9.625" style="234" customWidth="1"/>
    <col min="5" max="5" width="15.375" style="232" customWidth="1"/>
  </cols>
  <sheetData>
    <row r="1" spans="2:5" ht="15" customHeight="1"/>
    <row r="2" spans="2:5" ht="15" customHeight="1"/>
    <row r="3" spans="2:5" ht="15" customHeight="1"/>
    <row r="4" spans="2:5" ht="15" customHeight="1"/>
    <row r="5" spans="2:5" ht="15" customHeight="1"/>
    <row r="6" spans="2:5" ht="15" customHeight="1"/>
    <row r="7" spans="2:5" ht="17.100000000000001" customHeight="1">
      <c r="B7" s="1233" t="s">
        <v>5673</v>
      </c>
      <c r="C7" s="1233"/>
      <c r="D7" s="1233"/>
      <c r="E7" s="1233"/>
    </row>
    <row r="8" spans="2:5" ht="17.100000000000001" customHeight="1">
      <c r="B8" s="1317" t="s">
        <v>5676</v>
      </c>
      <c r="C8" s="1317"/>
      <c r="D8" s="1317"/>
      <c r="E8" s="1317"/>
    </row>
    <row r="9" spans="2:5" ht="14.25" customHeight="1">
      <c r="B9" s="1443" t="s">
        <v>0</v>
      </c>
      <c r="C9" s="1444" t="s">
        <v>1019</v>
      </c>
      <c r="D9" s="1444" t="s">
        <v>34</v>
      </c>
      <c r="E9" s="1442" t="s">
        <v>3199</v>
      </c>
    </row>
    <row r="10" spans="2:5">
      <c r="B10" s="1443"/>
      <c r="C10" s="1444"/>
      <c r="D10" s="1444"/>
      <c r="E10" s="1442"/>
    </row>
    <row r="11" spans="2:5" ht="15.95" customHeight="1">
      <c r="B11" s="1411" t="s">
        <v>2449</v>
      </c>
      <c r="C11" s="1411"/>
      <c r="D11" s="1411"/>
      <c r="E11" s="1411"/>
    </row>
    <row r="12" spans="2:5" ht="15.95" customHeight="1">
      <c r="B12" s="1245" t="s">
        <v>1057</v>
      </c>
      <c r="C12" s="1245"/>
      <c r="D12" s="1245"/>
      <c r="E12" s="1245"/>
    </row>
    <row r="13" spans="2:5" ht="15.95" customHeight="1">
      <c r="B13" s="1114">
        <v>1</v>
      </c>
      <c r="C13" s="1115" t="s">
        <v>153</v>
      </c>
      <c r="D13" s="1116" t="s">
        <v>14</v>
      </c>
      <c r="E13" s="1117">
        <v>1698</v>
      </c>
    </row>
    <row r="14" spans="2:5" ht="15.95" customHeight="1">
      <c r="B14" s="1114">
        <v>2</v>
      </c>
      <c r="C14" s="1115" t="s">
        <v>153</v>
      </c>
      <c r="D14" s="1106">
        <v>2018</v>
      </c>
      <c r="E14" s="1108">
        <v>2500</v>
      </c>
    </row>
    <row r="15" spans="2:5" ht="15.95" customHeight="1">
      <c r="B15" s="1076">
        <v>3</v>
      </c>
      <c r="C15" s="1115" t="s">
        <v>4776</v>
      </c>
      <c r="D15" s="1106">
        <v>2018</v>
      </c>
      <c r="E15" s="1108">
        <v>6223</v>
      </c>
    </row>
    <row r="16" spans="2:5" ht="15.95" customHeight="1">
      <c r="B16" s="1114">
        <v>4</v>
      </c>
      <c r="C16" s="1115" t="s">
        <v>4777</v>
      </c>
      <c r="D16" s="1106">
        <v>2019</v>
      </c>
      <c r="E16" s="1108">
        <v>4174.2</v>
      </c>
    </row>
    <row r="17" spans="2:5" ht="15.95" customHeight="1">
      <c r="B17" s="1433" t="s">
        <v>1020</v>
      </c>
      <c r="C17" s="1433"/>
      <c r="D17" s="1433"/>
      <c r="E17" s="1035">
        <f>SUM(E13:E16)</f>
        <v>14595.2</v>
      </c>
    </row>
    <row r="18" spans="2:5" ht="15.95" customHeight="1">
      <c r="B18" s="1245" t="s">
        <v>1073</v>
      </c>
      <c r="C18" s="1245"/>
      <c r="D18" s="1245"/>
      <c r="E18" s="1245"/>
    </row>
    <row r="19" spans="2:5" ht="15.95" customHeight="1">
      <c r="B19" s="1114">
        <v>1</v>
      </c>
      <c r="C19" s="1115" t="s">
        <v>1022</v>
      </c>
      <c r="D19" s="1037">
        <v>1999</v>
      </c>
      <c r="E19" s="1118">
        <v>2400</v>
      </c>
    </row>
    <row r="20" spans="2:5" ht="15.95" customHeight="1">
      <c r="B20" s="1114">
        <v>2</v>
      </c>
      <c r="C20" s="1115" t="s">
        <v>1023</v>
      </c>
      <c r="D20" s="1037">
        <v>2011</v>
      </c>
      <c r="E20" s="1118">
        <v>2350</v>
      </c>
    </row>
    <row r="21" spans="2:5" ht="15.95" customHeight="1">
      <c r="B21" s="1076">
        <v>3</v>
      </c>
      <c r="C21" s="1115" t="s">
        <v>1021</v>
      </c>
      <c r="D21" s="1037">
        <v>2011</v>
      </c>
      <c r="E21" s="1118">
        <v>3100</v>
      </c>
    </row>
    <row r="22" spans="2:5" ht="15.95" customHeight="1">
      <c r="B22" s="1114">
        <v>4</v>
      </c>
      <c r="C22" s="1115" t="s">
        <v>196</v>
      </c>
      <c r="D22" s="1037">
        <v>1997</v>
      </c>
      <c r="E22" s="1118">
        <v>1900</v>
      </c>
    </row>
    <row r="23" spans="2:5" ht="15.95" customHeight="1">
      <c r="B23" s="1114">
        <v>5</v>
      </c>
      <c r="C23" s="1115" t="s">
        <v>4779</v>
      </c>
      <c r="D23" s="1038">
        <v>2020</v>
      </c>
      <c r="E23" s="1108">
        <v>2400</v>
      </c>
    </row>
    <row r="24" spans="2:5" ht="15.95" customHeight="1">
      <c r="B24" s="1076">
        <v>6</v>
      </c>
      <c r="C24" s="1052" t="s">
        <v>164</v>
      </c>
      <c r="D24" s="1053">
        <v>2010</v>
      </c>
      <c r="E24" s="1054">
        <v>5880.4</v>
      </c>
    </row>
    <row r="25" spans="2:5" ht="15.95" customHeight="1">
      <c r="B25" s="1114">
        <v>7</v>
      </c>
      <c r="C25" s="1052" t="s">
        <v>165</v>
      </c>
      <c r="D25" s="1053">
        <v>2010</v>
      </c>
      <c r="E25" s="1054">
        <v>3635.6</v>
      </c>
    </row>
    <row r="26" spans="2:5" ht="15.95" customHeight="1">
      <c r="B26" s="1114">
        <v>8</v>
      </c>
      <c r="C26" s="1052" t="s">
        <v>166</v>
      </c>
      <c r="D26" s="1053">
        <v>2010</v>
      </c>
      <c r="E26" s="1054">
        <v>5563.2</v>
      </c>
    </row>
    <row r="27" spans="2:5" ht="15.95" customHeight="1">
      <c r="B27" s="1076">
        <v>9</v>
      </c>
      <c r="C27" s="1052" t="s">
        <v>168</v>
      </c>
      <c r="D27" s="1053">
        <v>2010</v>
      </c>
      <c r="E27" s="1054">
        <v>980</v>
      </c>
    </row>
    <row r="28" spans="2:5" ht="15.95" customHeight="1">
      <c r="B28" s="1433" t="s">
        <v>1020</v>
      </c>
      <c r="C28" s="1433"/>
      <c r="D28" s="1433"/>
      <c r="E28" s="1035">
        <f>SUM(E19:E27)</f>
        <v>28209.200000000001</v>
      </c>
    </row>
    <row r="29" spans="2:5" ht="15.95" customHeight="1">
      <c r="B29" s="1245" t="s">
        <v>198</v>
      </c>
      <c r="C29" s="1245"/>
      <c r="D29" s="1245"/>
      <c r="E29" s="1245"/>
    </row>
    <row r="30" spans="2:5" ht="15.95" customHeight="1">
      <c r="B30" s="1114">
        <v>1</v>
      </c>
      <c r="C30" s="1103" t="s">
        <v>187</v>
      </c>
      <c r="D30" s="1106">
        <v>2010</v>
      </c>
      <c r="E30" s="1108">
        <v>2900</v>
      </c>
    </row>
    <row r="31" spans="2:5" ht="15.95" customHeight="1">
      <c r="B31" s="1114">
        <v>2</v>
      </c>
      <c r="C31" s="1103" t="s">
        <v>4789</v>
      </c>
      <c r="D31" s="1106">
        <v>2017</v>
      </c>
      <c r="E31" s="1108">
        <v>3680</v>
      </c>
    </row>
    <row r="32" spans="2:5" ht="15.95" customHeight="1">
      <c r="B32" s="1114">
        <v>3</v>
      </c>
      <c r="C32" s="1103" t="s">
        <v>4779</v>
      </c>
      <c r="D32" s="1106">
        <v>2020</v>
      </c>
      <c r="E32" s="1108">
        <v>2400</v>
      </c>
    </row>
    <row r="33" spans="2:5" ht="15.95" customHeight="1">
      <c r="B33" s="1433" t="s">
        <v>1020</v>
      </c>
      <c r="C33" s="1433"/>
      <c r="D33" s="1433"/>
      <c r="E33" s="1035">
        <f>SUM(E30:E32)</f>
        <v>8980</v>
      </c>
    </row>
    <row r="34" spans="2:5" ht="15.95" customHeight="1">
      <c r="B34" s="1245" t="s">
        <v>1008</v>
      </c>
      <c r="C34" s="1245"/>
      <c r="D34" s="1245"/>
      <c r="E34" s="1245"/>
    </row>
    <row r="35" spans="2:5" ht="15.95" customHeight="1">
      <c r="B35" s="1114">
        <v>1</v>
      </c>
      <c r="C35" s="1103" t="s">
        <v>196</v>
      </c>
      <c r="D35" s="1119">
        <v>2009</v>
      </c>
      <c r="E35" s="1120">
        <v>2600</v>
      </c>
    </row>
    <row r="36" spans="2:5" ht="15.95" customHeight="1">
      <c r="B36" s="1114">
        <v>2</v>
      </c>
      <c r="C36" s="1103" t="s">
        <v>197</v>
      </c>
      <c r="D36" s="1001">
        <v>2013</v>
      </c>
      <c r="E36" s="1120">
        <v>1000</v>
      </c>
    </row>
    <row r="37" spans="2:5" ht="15.95" customHeight="1">
      <c r="B37" s="1114">
        <v>3</v>
      </c>
      <c r="C37" s="1121" t="s">
        <v>1991</v>
      </c>
      <c r="D37" s="1001">
        <v>2010</v>
      </c>
      <c r="E37" s="991">
        <v>4000</v>
      </c>
    </row>
    <row r="38" spans="2:5" ht="15.95" customHeight="1">
      <c r="B38" s="1114">
        <v>4</v>
      </c>
      <c r="C38" s="1121" t="s">
        <v>4771</v>
      </c>
      <c r="D38" s="1001">
        <v>2021</v>
      </c>
      <c r="E38" s="991">
        <v>2000</v>
      </c>
    </row>
    <row r="39" spans="2:5" ht="15.95" customHeight="1">
      <c r="B39" s="1114">
        <v>5</v>
      </c>
      <c r="C39" s="1121" t="s">
        <v>4772</v>
      </c>
      <c r="D39" s="1001">
        <v>2020</v>
      </c>
      <c r="E39" s="991">
        <v>2400</v>
      </c>
    </row>
    <row r="40" spans="2:5" ht="15.95" customHeight="1">
      <c r="B40" s="1114">
        <v>6</v>
      </c>
      <c r="C40" s="1121" t="s">
        <v>4773</v>
      </c>
      <c r="D40" s="1001">
        <v>2020</v>
      </c>
      <c r="E40" s="991">
        <v>1500</v>
      </c>
    </row>
    <row r="41" spans="2:5" ht="15.95" customHeight="1">
      <c r="B41" s="1114">
        <v>7</v>
      </c>
      <c r="C41" s="1122" t="s">
        <v>192</v>
      </c>
      <c r="D41" s="969">
        <v>2009</v>
      </c>
      <c r="E41" s="1123">
        <v>3000</v>
      </c>
    </row>
    <row r="42" spans="2:5" ht="15.95" customHeight="1">
      <c r="B42" s="1433" t="s">
        <v>1020</v>
      </c>
      <c r="C42" s="1433"/>
      <c r="D42" s="1433"/>
      <c r="E42" s="1035">
        <f>SUM(E35:E41)</f>
        <v>16500</v>
      </c>
    </row>
    <row r="43" spans="2:5" ht="15.95" customHeight="1">
      <c r="B43" s="1245" t="s">
        <v>1009</v>
      </c>
      <c r="C43" s="1245"/>
      <c r="D43" s="1245"/>
      <c r="E43" s="1245"/>
    </row>
    <row r="44" spans="2:5" ht="15.95" customHeight="1">
      <c r="B44" s="1114">
        <v>1</v>
      </c>
      <c r="C44" s="1124" t="s">
        <v>4772</v>
      </c>
      <c r="D44" s="1119">
        <v>2020</v>
      </c>
      <c r="E44" s="1120">
        <v>2400</v>
      </c>
    </row>
    <row r="45" spans="2:5" ht="15.95" customHeight="1">
      <c r="B45" s="1433" t="s">
        <v>1020</v>
      </c>
      <c r="C45" s="1433"/>
      <c r="D45" s="1433"/>
      <c r="E45" s="1035">
        <f>SUM(E44)</f>
        <v>2400</v>
      </c>
    </row>
    <row r="46" spans="2:5" ht="15.95" customHeight="1">
      <c r="B46" s="1245" t="s">
        <v>1010</v>
      </c>
      <c r="C46" s="1245"/>
      <c r="D46" s="1245"/>
      <c r="E46" s="1245"/>
    </row>
    <row r="47" spans="2:5" ht="15.95" customHeight="1">
      <c r="B47" s="1114">
        <v>1</v>
      </c>
      <c r="C47" s="1052" t="s">
        <v>217</v>
      </c>
      <c r="D47" s="1053">
        <v>2015</v>
      </c>
      <c r="E47" s="1054">
        <v>8000</v>
      </c>
    </row>
    <row r="48" spans="2:5" ht="15.95" customHeight="1">
      <c r="B48" s="1114">
        <v>2</v>
      </c>
      <c r="C48" s="1103" t="s">
        <v>187</v>
      </c>
      <c r="D48" s="1106">
        <v>2011</v>
      </c>
      <c r="E48" s="1108">
        <v>2900</v>
      </c>
    </row>
    <row r="49" spans="2:5" ht="15.95" customHeight="1">
      <c r="B49" s="1076">
        <v>3</v>
      </c>
      <c r="C49" s="1103" t="s">
        <v>187</v>
      </c>
      <c r="D49" s="1106">
        <v>1995</v>
      </c>
      <c r="E49" s="1108">
        <v>1900</v>
      </c>
    </row>
    <row r="50" spans="2:5" ht="15.95" customHeight="1">
      <c r="B50" s="1114">
        <v>4</v>
      </c>
      <c r="C50" s="1103" t="s">
        <v>187</v>
      </c>
      <c r="D50" s="1106">
        <v>2013</v>
      </c>
      <c r="E50" s="1108">
        <v>2300</v>
      </c>
    </row>
    <row r="51" spans="2:5" ht="15.95" customHeight="1">
      <c r="B51" s="1114">
        <v>5</v>
      </c>
      <c r="C51" s="1103" t="s">
        <v>187</v>
      </c>
      <c r="D51" s="1106">
        <v>2005</v>
      </c>
      <c r="E51" s="1108">
        <v>2300</v>
      </c>
    </row>
    <row r="52" spans="2:5" ht="15.95" customHeight="1">
      <c r="B52" s="1076">
        <v>6</v>
      </c>
      <c r="C52" s="1103" t="s">
        <v>233</v>
      </c>
      <c r="D52" s="1106">
        <v>2013</v>
      </c>
      <c r="E52" s="1108">
        <v>3100</v>
      </c>
    </row>
    <row r="53" spans="2:5" ht="15.95" customHeight="1">
      <c r="B53" s="1114">
        <v>7</v>
      </c>
      <c r="C53" s="1103" t="s">
        <v>233</v>
      </c>
      <c r="D53" s="1106">
        <v>1999</v>
      </c>
      <c r="E53" s="1108">
        <v>3100</v>
      </c>
    </row>
    <row r="54" spans="2:5" ht="15.95" customHeight="1">
      <c r="B54" s="1114">
        <v>8</v>
      </c>
      <c r="C54" s="1103" t="s">
        <v>4794</v>
      </c>
      <c r="D54" s="1106">
        <v>2019</v>
      </c>
      <c r="E54" s="1108">
        <v>23800</v>
      </c>
    </row>
    <row r="55" spans="2:5" ht="15.95" customHeight="1">
      <c r="B55" s="1076">
        <v>9</v>
      </c>
      <c r="C55" s="1103" t="s">
        <v>4779</v>
      </c>
      <c r="D55" s="1106">
        <v>2020</v>
      </c>
      <c r="E55" s="1108">
        <v>2400</v>
      </c>
    </row>
    <row r="56" spans="2:5" ht="15.95" customHeight="1">
      <c r="B56" s="1114">
        <v>10</v>
      </c>
      <c r="C56" s="1122" t="s">
        <v>215</v>
      </c>
      <c r="D56" s="969">
        <v>2010</v>
      </c>
      <c r="E56" s="1123">
        <v>1800</v>
      </c>
    </row>
    <row r="57" spans="2:5" ht="15.95" customHeight="1">
      <c r="B57" s="1114">
        <v>11</v>
      </c>
      <c r="C57" s="1122" t="s">
        <v>216</v>
      </c>
      <c r="D57" s="969">
        <v>2010</v>
      </c>
      <c r="E57" s="1123">
        <v>7300</v>
      </c>
    </row>
    <row r="58" spans="2:5" ht="15.95" customHeight="1">
      <c r="B58" s="1076">
        <v>12</v>
      </c>
      <c r="C58" s="1122" t="s">
        <v>219</v>
      </c>
      <c r="D58" s="969">
        <v>2010</v>
      </c>
      <c r="E58" s="1123">
        <v>2100</v>
      </c>
    </row>
    <row r="59" spans="2:5" ht="15.95" customHeight="1">
      <c r="B59" s="1114">
        <v>13</v>
      </c>
      <c r="C59" s="1122" t="s">
        <v>220</v>
      </c>
      <c r="D59" s="969">
        <v>2010</v>
      </c>
      <c r="E59" s="1123">
        <v>4500</v>
      </c>
    </row>
    <row r="60" spans="2:5" ht="15.95" customHeight="1">
      <c r="B60" s="1114">
        <v>14</v>
      </c>
      <c r="C60" s="1122" t="s">
        <v>221</v>
      </c>
      <c r="D60" s="969">
        <v>2010</v>
      </c>
      <c r="E60" s="1123">
        <v>1300</v>
      </c>
    </row>
    <row r="61" spans="2:5" ht="15.95" customHeight="1">
      <c r="B61" s="1433" t="s">
        <v>1020</v>
      </c>
      <c r="C61" s="1433"/>
      <c r="D61" s="1433"/>
      <c r="E61" s="1035">
        <f>SUM(E47:E60)</f>
        <v>66800</v>
      </c>
    </row>
    <row r="62" spans="2:5" ht="15.95" customHeight="1">
      <c r="B62" s="1245" t="s">
        <v>1011</v>
      </c>
      <c r="C62" s="1245"/>
      <c r="D62" s="1245"/>
      <c r="E62" s="1245"/>
    </row>
    <row r="63" spans="2:5" ht="15.95" customHeight="1">
      <c r="B63" s="1114">
        <v>1</v>
      </c>
      <c r="C63" s="1103" t="s">
        <v>196</v>
      </c>
      <c r="D63" s="1106">
        <v>1999</v>
      </c>
      <c r="E63" s="1125">
        <v>2100</v>
      </c>
    </row>
    <row r="64" spans="2:5" ht="15.95" customHeight="1">
      <c r="B64" s="1114">
        <v>2</v>
      </c>
      <c r="C64" s="1103" t="s">
        <v>196</v>
      </c>
      <c r="D64" s="1106">
        <v>2011</v>
      </c>
      <c r="E64" s="1125">
        <v>2400</v>
      </c>
    </row>
    <row r="65" spans="2:5" ht="15.95" customHeight="1">
      <c r="B65" s="1076">
        <v>3</v>
      </c>
      <c r="C65" s="1115" t="s">
        <v>908</v>
      </c>
      <c r="D65" s="1106">
        <v>2011</v>
      </c>
      <c r="E65" s="1125">
        <v>2900</v>
      </c>
    </row>
    <row r="66" spans="2:5" ht="15.95" customHeight="1">
      <c r="B66" s="1114">
        <v>4</v>
      </c>
      <c r="C66" s="1115" t="s">
        <v>909</v>
      </c>
      <c r="D66" s="1106">
        <v>1999</v>
      </c>
      <c r="E66" s="1108">
        <v>2500</v>
      </c>
    </row>
    <row r="67" spans="2:5" ht="15.95" customHeight="1">
      <c r="B67" s="1114">
        <v>5</v>
      </c>
      <c r="C67" s="1103" t="s">
        <v>244</v>
      </c>
      <c r="D67" s="1106">
        <v>1999</v>
      </c>
      <c r="E67" s="1108">
        <v>1300</v>
      </c>
    </row>
    <row r="68" spans="2:5" ht="15.95" customHeight="1">
      <c r="B68" s="1076">
        <v>6</v>
      </c>
      <c r="C68" s="1027" t="s">
        <v>261</v>
      </c>
      <c r="D68" s="1004">
        <v>2014</v>
      </c>
      <c r="E68" s="1108">
        <v>3688.2</v>
      </c>
    </row>
    <row r="69" spans="2:5" ht="15.95" customHeight="1">
      <c r="B69" s="1114">
        <v>7</v>
      </c>
      <c r="C69" s="1027" t="s">
        <v>4779</v>
      </c>
      <c r="D69" s="1004">
        <v>2020</v>
      </c>
      <c r="E69" s="1108">
        <v>2400</v>
      </c>
    </row>
    <row r="70" spans="2:5" ht="15.95" customHeight="1">
      <c r="B70" s="1433" t="s">
        <v>1020</v>
      </c>
      <c r="C70" s="1433"/>
      <c r="D70" s="1433"/>
      <c r="E70" s="1035">
        <f>SUM(E63:E69)</f>
        <v>17288.2</v>
      </c>
    </row>
    <row r="71" spans="2:5" ht="15.95" customHeight="1">
      <c r="B71" s="1245" t="s">
        <v>3809</v>
      </c>
      <c r="C71" s="1245"/>
      <c r="D71" s="1245"/>
      <c r="E71" s="1245"/>
    </row>
    <row r="72" spans="2:5" ht="15.95" customHeight="1">
      <c r="B72" s="1114">
        <v>1</v>
      </c>
      <c r="C72" s="1109" t="s">
        <v>275</v>
      </c>
      <c r="D72" s="1126">
        <v>2008</v>
      </c>
      <c r="E72" s="1118">
        <v>1300</v>
      </c>
    </row>
    <row r="73" spans="2:5" ht="15.95" customHeight="1">
      <c r="B73" s="1114">
        <v>2</v>
      </c>
      <c r="C73" s="1109" t="s">
        <v>276</v>
      </c>
      <c r="D73" s="1126">
        <v>2015</v>
      </c>
      <c r="E73" s="1118">
        <v>1600</v>
      </c>
    </row>
    <row r="74" spans="2:5" ht="15.95" customHeight="1">
      <c r="B74" s="1076">
        <v>3</v>
      </c>
      <c r="C74" s="1109" t="s">
        <v>196</v>
      </c>
      <c r="D74" s="1106">
        <v>2010</v>
      </c>
      <c r="E74" s="1108">
        <v>2100</v>
      </c>
    </row>
    <row r="75" spans="2:5" ht="15.95" customHeight="1">
      <c r="B75" s="1114">
        <v>4</v>
      </c>
      <c r="C75" s="1122" t="s">
        <v>192</v>
      </c>
      <c r="D75" s="969">
        <v>2009</v>
      </c>
      <c r="E75" s="1123">
        <v>5000</v>
      </c>
    </row>
    <row r="76" spans="2:5" ht="15.95" customHeight="1">
      <c r="B76" s="1433" t="s">
        <v>1020</v>
      </c>
      <c r="C76" s="1433"/>
      <c r="D76" s="1433"/>
      <c r="E76" s="1035">
        <f>SUM(E72:E75)</f>
        <v>10000</v>
      </c>
    </row>
    <row r="77" spans="2:5" ht="15.95" customHeight="1">
      <c r="B77" s="1245" t="s">
        <v>298</v>
      </c>
      <c r="C77" s="1245"/>
      <c r="D77" s="1245"/>
      <c r="E77" s="1245"/>
    </row>
    <row r="78" spans="2:5" ht="15.95" customHeight="1">
      <c r="B78" s="998">
        <v>1</v>
      </c>
      <c r="C78" s="1115" t="s">
        <v>4949</v>
      </c>
      <c r="D78" s="1116">
        <v>2019</v>
      </c>
      <c r="E78" s="1108">
        <v>1553.99</v>
      </c>
    </row>
    <row r="79" spans="2:5" ht="15.95" customHeight="1">
      <c r="B79" s="998">
        <v>2</v>
      </c>
      <c r="C79" s="1127" t="s">
        <v>2858</v>
      </c>
      <c r="D79" s="1116" t="s">
        <v>2859</v>
      </c>
      <c r="E79" s="1117">
        <v>83534.539999999994</v>
      </c>
    </row>
    <row r="80" spans="2:5" ht="15.95" customHeight="1">
      <c r="B80" s="998">
        <v>3</v>
      </c>
      <c r="C80" s="1052" t="s">
        <v>3513</v>
      </c>
      <c r="D80" s="1053">
        <v>2007</v>
      </c>
      <c r="E80" s="1054">
        <v>2914</v>
      </c>
    </row>
    <row r="81" spans="2:5" ht="15.95" customHeight="1">
      <c r="B81" s="998">
        <v>4</v>
      </c>
      <c r="C81" s="1052" t="s">
        <v>304</v>
      </c>
      <c r="D81" s="1053">
        <v>2004</v>
      </c>
      <c r="E81" s="1054">
        <v>349</v>
      </c>
    </row>
    <row r="82" spans="2:5" ht="15.95" customHeight="1">
      <c r="B82" s="998">
        <v>5</v>
      </c>
      <c r="C82" s="1052" t="s">
        <v>4950</v>
      </c>
      <c r="D82" s="1053">
        <v>2020</v>
      </c>
      <c r="E82" s="1054">
        <v>1149</v>
      </c>
    </row>
    <row r="83" spans="2:5" ht="15.95" customHeight="1">
      <c r="B83" s="1433" t="s">
        <v>1020</v>
      </c>
      <c r="C83" s="1433"/>
      <c r="D83" s="1433"/>
      <c r="E83" s="1035">
        <f>SUM(E78:E82)</f>
        <v>89500.53</v>
      </c>
    </row>
    <row r="84" spans="2:5" ht="15.95" customHeight="1">
      <c r="B84" s="1438" t="s">
        <v>305</v>
      </c>
      <c r="C84" s="1438"/>
      <c r="D84" s="1438"/>
      <c r="E84" s="1438"/>
    </row>
    <row r="85" spans="2:5" ht="15.95" customHeight="1">
      <c r="B85" s="998">
        <v>1</v>
      </c>
      <c r="C85" s="1052" t="s">
        <v>98</v>
      </c>
      <c r="D85" s="1053">
        <v>2008</v>
      </c>
      <c r="E85" s="1054">
        <v>520</v>
      </c>
    </row>
    <row r="86" spans="2:5" ht="15.95" customHeight="1">
      <c r="B86" s="998">
        <v>2</v>
      </c>
      <c r="C86" s="1128" t="s">
        <v>4956</v>
      </c>
      <c r="D86" s="1053">
        <v>2021</v>
      </c>
      <c r="E86" s="1054">
        <v>1439.1</v>
      </c>
    </row>
    <row r="87" spans="2:5" ht="15.95" customHeight="1">
      <c r="B87" s="998">
        <v>3</v>
      </c>
      <c r="C87" s="1052" t="s">
        <v>124</v>
      </c>
      <c r="D87" s="1053">
        <v>2010</v>
      </c>
      <c r="E87" s="1054">
        <v>2863.58</v>
      </c>
    </row>
    <row r="88" spans="2:5" ht="15.95" customHeight="1">
      <c r="B88" s="998">
        <v>4</v>
      </c>
      <c r="C88" s="1052" t="s">
        <v>126</v>
      </c>
      <c r="D88" s="1056">
        <v>2010</v>
      </c>
      <c r="E88" s="964">
        <v>2159</v>
      </c>
    </row>
    <row r="89" spans="2:5" ht="15.95" customHeight="1">
      <c r="B89" s="1433" t="s">
        <v>1020</v>
      </c>
      <c r="C89" s="1433"/>
      <c r="D89" s="1433"/>
      <c r="E89" s="989">
        <f>SUM(E85:E88)</f>
        <v>6981.68</v>
      </c>
    </row>
    <row r="90" spans="2:5" ht="15.95" customHeight="1">
      <c r="B90" s="1438" t="s">
        <v>312</v>
      </c>
      <c r="C90" s="1438"/>
      <c r="D90" s="1438"/>
      <c r="E90" s="1438"/>
    </row>
    <row r="91" spans="2:5" ht="15.95" customHeight="1">
      <c r="B91" s="998">
        <v>1</v>
      </c>
      <c r="C91" s="1052" t="s">
        <v>326</v>
      </c>
      <c r="D91" s="1053">
        <v>2009</v>
      </c>
      <c r="E91" s="1054">
        <v>520</v>
      </c>
    </row>
    <row r="92" spans="2:5" ht="15.95" customHeight="1">
      <c r="B92" s="998">
        <v>2</v>
      </c>
      <c r="C92" s="1052" t="s">
        <v>329</v>
      </c>
      <c r="D92" s="1053">
        <v>2009</v>
      </c>
      <c r="E92" s="1054">
        <v>478</v>
      </c>
    </row>
    <row r="93" spans="2:5" ht="15.95" customHeight="1">
      <c r="B93" s="998">
        <v>3</v>
      </c>
      <c r="C93" s="1052" t="s">
        <v>330</v>
      </c>
      <c r="D93" s="1056">
        <v>2009</v>
      </c>
      <c r="E93" s="964">
        <v>1950</v>
      </c>
    </row>
    <row r="94" spans="2:5" ht="15.95" customHeight="1">
      <c r="B94" s="998">
        <v>4</v>
      </c>
      <c r="C94" s="1052" t="s">
        <v>331</v>
      </c>
      <c r="D94" s="1056">
        <v>2010</v>
      </c>
      <c r="E94" s="964">
        <v>2050</v>
      </c>
    </row>
    <row r="95" spans="2:5" ht="15.95" customHeight="1">
      <c r="B95" s="998">
        <v>5</v>
      </c>
      <c r="C95" s="1052" t="s">
        <v>332</v>
      </c>
      <c r="D95" s="1056">
        <v>2010</v>
      </c>
      <c r="E95" s="964">
        <v>2448</v>
      </c>
    </row>
    <row r="96" spans="2:5" ht="15.95" customHeight="1">
      <c r="B96" s="998">
        <v>6</v>
      </c>
      <c r="C96" s="1052" t="s">
        <v>333</v>
      </c>
      <c r="D96" s="1056">
        <v>2010</v>
      </c>
      <c r="E96" s="964">
        <v>1508.49</v>
      </c>
    </row>
    <row r="97" spans="2:5" ht="15.95" customHeight="1">
      <c r="B97" s="998">
        <v>7</v>
      </c>
      <c r="C97" s="1052" t="s">
        <v>334</v>
      </c>
      <c r="D97" s="1056">
        <v>2010</v>
      </c>
      <c r="E97" s="964">
        <v>1904.99</v>
      </c>
    </row>
    <row r="98" spans="2:5" ht="15.95" customHeight="1">
      <c r="B98" s="998">
        <v>8</v>
      </c>
      <c r="C98" s="1052" t="s">
        <v>4957</v>
      </c>
      <c r="D98" s="1056" t="s">
        <v>14</v>
      </c>
      <c r="E98" s="964">
        <v>114597.38</v>
      </c>
    </row>
    <row r="99" spans="2:5" ht="15.95" customHeight="1">
      <c r="B99" s="998">
        <v>9</v>
      </c>
      <c r="C99" s="1044" t="s">
        <v>328</v>
      </c>
      <c r="D99" s="1129">
        <v>2011</v>
      </c>
      <c r="E99" s="1045">
        <v>1300</v>
      </c>
    </row>
    <row r="100" spans="2:5" ht="15.95" customHeight="1">
      <c r="B100" s="1433" t="s">
        <v>1020</v>
      </c>
      <c r="C100" s="1433"/>
      <c r="D100" s="1433"/>
      <c r="E100" s="989">
        <f>SUM(E91:E99)</f>
        <v>126756.86</v>
      </c>
    </row>
    <row r="101" spans="2:5" ht="15.95" customHeight="1">
      <c r="B101" s="1438" t="s">
        <v>313</v>
      </c>
      <c r="C101" s="1438"/>
      <c r="D101" s="1438"/>
      <c r="E101" s="1438"/>
    </row>
    <row r="102" spans="2:5" ht="15.95" customHeight="1">
      <c r="B102" s="998">
        <v>1</v>
      </c>
      <c r="C102" s="1130" t="s">
        <v>345</v>
      </c>
      <c r="D102" s="1131">
        <v>2011</v>
      </c>
      <c r="E102" s="1132">
        <v>738</v>
      </c>
    </row>
    <row r="103" spans="2:5" ht="15.95" customHeight="1">
      <c r="B103" s="998">
        <v>1</v>
      </c>
      <c r="C103" s="1133" t="s">
        <v>2853</v>
      </c>
      <c r="D103" s="1032" t="s">
        <v>2852</v>
      </c>
      <c r="E103" s="1134">
        <v>62870.23</v>
      </c>
    </row>
    <row r="104" spans="2:5" ht="15.95" customHeight="1">
      <c r="B104" s="1433" t="s">
        <v>1020</v>
      </c>
      <c r="C104" s="1433"/>
      <c r="D104" s="1433"/>
      <c r="E104" s="989">
        <f>SUM(E102:E103)</f>
        <v>63608.23</v>
      </c>
    </row>
    <row r="105" spans="2:5" ht="15.95" customHeight="1">
      <c r="B105" s="1245" t="s">
        <v>314</v>
      </c>
      <c r="C105" s="1245"/>
      <c r="D105" s="1245"/>
      <c r="E105" s="1245"/>
    </row>
    <row r="106" spans="2:5" ht="15.95" customHeight="1">
      <c r="B106" s="998">
        <v>1</v>
      </c>
      <c r="C106" s="1052" t="s">
        <v>350</v>
      </c>
      <c r="D106" s="1053">
        <v>2010</v>
      </c>
      <c r="E106" s="1054">
        <v>2345</v>
      </c>
    </row>
    <row r="107" spans="2:5" ht="15.95" customHeight="1">
      <c r="B107" s="998">
        <v>2</v>
      </c>
      <c r="C107" s="1052" t="s">
        <v>351</v>
      </c>
      <c r="D107" s="1053">
        <v>2009</v>
      </c>
      <c r="E107" s="1054">
        <v>683</v>
      </c>
    </row>
    <row r="108" spans="2:5" ht="15.95" customHeight="1">
      <c r="B108" s="998">
        <v>3</v>
      </c>
      <c r="C108" s="1052" t="s">
        <v>352</v>
      </c>
      <c r="D108" s="1053">
        <v>2008</v>
      </c>
      <c r="E108" s="1054">
        <v>3300</v>
      </c>
    </row>
    <row r="109" spans="2:5" ht="15.95" customHeight="1">
      <c r="B109" s="998">
        <v>4</v>
      </c>
      <c r="C109" s="1052" t="s">
        <v>353</v>
      </c>
      <c r="D109" s="1053">
        <v>2010</v>
      </c>
      <c r="E109" s="1054">
        <v>1678</v>
      </c>
    </row>
    <row r="110" spans="2:5" ht="15.95" customHeight="1">
      <c r="B110" s="998">
        <v>5</v>
      </c>
      <c r="C110" s="1052" t="s">
        <v>4963</v>
      </c>
      <c r="D110" s="1053">
        <v>2021</v>
      </c>
      <c r="E110" s="1054">
        <v>1399</v>
      </c>
    </row>
    <row r="111" spans="2:5" ht="15.95" customHeight="1">
      <c r="B111" s="998">
        <v>6</v>
      </c>
      <c r="C111" s="1052" t="s">
        <v>354</v>
      </c>
      <c r="D111" s="1053">
        <v>2011</v>
      </c>
      <c r="E111" s="1054">
        <v>1939</v>
      </c>
    </row>
    <row r="112" spans="2:5" ht="15.95" customHeight="1">
      <c r="B112" s="998">
        <v>7</v>
      </c>
      <c r="C112" s="1052" t="s">
        <v>276</v>
      </c>
      <c r="D112" s="1053">
        <v>2011</v>
      </c>
      <c r="E112" s="1054">
        <v>1179</v>
      </c>
    </row>
    <row r="113" spans="2:5" ht="15.95" customHeight="1">
      <c r="B113" s="1433" t="s">
        <v>1020</v>
      </c>
      <c r="C113" s="1433"/>
      <c r="D113" s="1433"/>
      <c r="E113" s="989">
        <f>SUM(E106:E112)</f>
        <v>12523</v>
      </c>
    </row>
    <row r="114" spans="2:5" ht="15.95" customHeight="1">
      <c r="B114" s="1245" t="s">
        <v>315</v>
      </c>
      <c r="C114" s="1245"/>
      <c r="D114" s="1245"/>
      <c r="E114" s="1245"/>
    </row>
    <row r="115" spans="2:5" ht="15.95" customHeight="1">
      <c r="B115" s="998">
        <v>1</v>
      </c>
      <c r="C115" s="1135" t="s">
        <v>2842</v>
      </c>
      <c r="D115" s="1053"/>
      <c r="E115" s="1136">
        <v>4776.12</v>
      </c>
    </row>
    <row r="116" spans="2:5" ht="15.95" customHeight="1">
      <c r="B116" s="998">
        <v>2</v>
      </c>
      <c r="C116" s="1135" t="s">
        <v>2843</v>
      </c>
      <c r="D116" s="1053"/>
      <c r="E116" s="1136">
        <v>2455</v>
      </c>
    </row>
    <row r="117" spans="2:5" ht="15.95" customHeight="1">
      <c r="B117" s="998">
        <v>3</v>
      </c>
      <c r="C117" s="1135" t="s">
        <v>2844</v>
      </c>
      <c r="D117" s="1053"/>
      <c r="E117" s="1136">
        <v>2.4</v>
      </c>
    </row>
    <row r="118" spans="2:5" ht="15.95" customHeight="1">
      <c r="B118" s="998">
        <v>4</v>
      </c>
      <c r="C118" s="1135" t="s">
        <v>2845</v>
      </c>
      <c r="D118" s="1053"/>
      <c r="E118" s="1136">
        <v>18698.310000000001</v>
      </c>
    </row>
    <row r="119" spans="2:5" ht="15.95" customHeight="1">
      <c r="B119" s="998">
        <v>5</v>
      </c>
      <c r="C119" s="1135" t="s">
        <v>2846</v>
      </c>
      <c r="D119" s="1053"/>
      <c r="E119" s="1136">
        <v>1165</v>
      </c>
    </row>
    <row r="120" spans="2:5" ht="15.95" customHeight="1">
      <c r="B120" s="998">
        <v>6</v>
      </c>
      <c r="C120" s="1135" t="s">
        <v>4979</v>
      </c>
      <c r="D120" s="1053"/>
      <c r="E120" s="1136">
        <v>1391.16</v>
      </c>
    </row>
    <row r="121" spans="2:5" ht="15.95" customHeight="1">
      <c r="B121" s="998">
        <v>7</v>
      </c>
      <c r="C121" s="1135" t="s">
        <v>4978</v>
      </c>
      <c r="D121" s="1053"/>
      <c r="E121" s="1136">
        <v>40</v>
      </c>
    </row>
    <row r="122" spans="2:5" ht="15.95" customHeight="1">
      <c r="B122" s="998">
        <v>8</v>
      </c>
      <c r="C122" s="1135" t="s">
        <v>4977</v>
      </c>
      <c r="D122" s="1053"/>
      <c r="E122" s="1136">
        <v>4879.57</v>
      </c>
    </row>
    <row r="123" spans="2:5" ht="15.95" customHeight="1">
      <c r="B123" s="998">
        <v>9</v>
      </c>
      <c r="C123" s="1135" t="s">
        <v>4976</v>
      </c>
      <c r="D123" s="1053"/>
      <c r="E123" s="1136">
        <v>8201.35</v>
      </c>
    </row>
    <row r="124" spans="2:5" ht="15.95" customHeight="1">
      <c r="B124" s="998">
        <v>10</v>
      </c>
      <c r="C124" s="1135" t="s">
        <v>4975</v>
      </c>
      <c r="D124" s="1053"/>
      <c r="E124" s="1136">
        <v>12675.89</v>
      </c>
    </row>
    <row r="125" spans="2:5" ht="15.95" customHeight="1">
      <c r="B125" s="998">
        <v>11</v>
      </c>
      <c r="C125" s="1135" t="s">
        <v>4974</v>
      </c>
      <c r="D125" s="1053"/>
      <c r="E125" s="1136">
        <v>10967.18</v>
      </c>
    </row>
    <row r="126" spans="2:5" ht="15.95" customHeight="1">
      <c r="B126" s="998">
        <v>12</v>
      </c>
      <c r="C126" s="1135" t="s">
        <v>2847</v>
      </c>
      <c r="D126" s="1053"/>
      <c r="E126" s="1136">
        <v>7264.7</v>
      </c>
    </row>
    <row r="127" spans="2:5" ht="15.95" customHeight="1">
      <c r="B127" s="998">
        <v>13</v>
      </c>
      <c r="C127" s="1135" t="s">
        <v>2848</v>
      </c>
      <c r="D127" s="1053"/>
      <c r="E127" s="1136">
        <v>578.36</v>
      </c>
    </row>
    <row r="128" spans="2:5" ht="15.95" customHeight="1">
      <c r="B128" s="998">
        <v>14</v>
      </c>
      <c r="C128" s="1135" t="s">
        <v>2849</v>
      </c>
      <c r="D128" s="1053"/>
      <c r="E128" s="1136" t="s">
        <v>4973</v>
      </c>
    </row>
    <row r="129" spans="2:5" ht="15.95" customHeight="1">
      <c r="B129" s="998">
        <v>15</v>
      </c>
      <c r="C129" s="1135" t="s">
        <v>2850</v>
      </c>
      <c r="D129" s="1053"/>
      <c r="E129" s="1136">
        <v>2365</v>
      </c>
    </row>
    <row r="130" spans="2:5" ht="15.95" customHeight="1">
      <c r="B130" s="998">
        <v>16</v>
      </c>
      <c r="C130" s="1135" t="s">
        <v>2851</v>
      </c>
      <c r="D130" s="1053"/>
      <c r="E130" s="1136">
        <v>56138.45</v>
      </c>
    </row>
    <row r="131" spans="2:5" ht="15.95" customHeight="1">
      <c r="B131" s="998">
        <v>17</v>
      </c>
      <c r="C131" s="1135" t="s">
        <v>3520</v>
      </c>
      <c r="D131" s="1053"/>
      <c r="E131" s="1136">
        <v>2010.8</v>
      </c>
    </row>
    <row r="132" spans="2:5" ht="15.95" customHeight="1">
      <c r="B132" s="998">
        <v>18</v>
      </c>
      <c r="C132" s="1135" t="s">
        <v>3521</v>
      </c>
      <c r="D132" s="1053"/>
      <c r="E132" s="1136">
        <v>875.96</v>
      </c>
    </row>
    <row r="133" spans="2:5" ht="15.95" customHeight="1">
      <c r="B133" s="998">
        <v>19</v>
      </c>
      <c r="C133" s="1137" t="s">
        <v>4972</v>
      </c>
      <c r="D133" s="1138"/>
      <c r="E133" s="1139">
        <v>198.99</v>
      </c>
    </row>
    <row r="134" spans="2:5" ht="15.95" customHeight="1">
      <c r="B134" s="998">
        <v>20</v>
      </c>
      <c r="C134" s="1137" t="s">
        <v>4971</v>
      </c>
      <c r="D134" s="1138"/>
      <c r="E134" s="1139">
        <v>3413.12</v>
      </c>
    </row>
    <row r="135" spans="2:5" ht="15.95" customHeight="1">
      <c r="B135" s="1433" t="s">
        <v>1020</v>
      </c>
      <c r="C135" s="1433"/>
      <c r="D135" s="1433"/>
      <c r="E135" s="989">
        <f>SUM(E115:E134)</f>
        <v>138097.35999999996</v>
      </c>
    </row>
    <row r="136" spans="2:5" ht="15.95" customHeight="1">
      <c r="B136" s="1438" t="s">
        <v>316</v>
      </c>
      <c r="C136" s="1438"/>
      <c r="D136" s="1438"/>
      <c r="E136" s="1438"/>
    </row>
    <row r="137" spans="2:5" ht="15.95" customHeight="1">
      <c r="B137" s="998">
        <v>1</v>
      </c>
      <c r="C137" s="1140" t="s">
        <v>344</v>
      </c>
      <c r="D137" s="1138">
        <v>2007</v>
      </c>
      <c r="E137" s="1139">
        <v>2614</v>
      </c>
    </row>
    <row r="138" spans="2:5" ht="15.95" customHeight="1">
      <c r="B138" s="998">
        <v>2</v>
      </c>
      <c r="C138" s="1140" t="s">
        <v>3523</v>
      </c>
      <c r="D138" s="1138">
        <v>2010</v>
      </c>
      <c r="E138" s="1139">
        <v>4901.24</v>
      </c>
    </row>
    <row r="139" spans="2:5" ht="15.95" customHeight="1">
      <c r="B139" s="998">
        <v>3</v>
      </c>
      <c r="C139" s="1052" t="s">
        <v>368</v>
      </c>
      <c r="D139" s="1053">
        <v>2011</v>
      </c>
      <c r="E139" s="1054">
        <v>1500</v>
      </c>
    </row>
    <row r="140" spans="2:5" ht="15.95" customHeight="1">
      <c r="B140" s="998">
        <v>4</v>
      </c>
      <c r="C140" s="1140" t="s">
        <v>2015</v>
      </c>
      <c r="D140" s="1138" t="s">
        <v>14</v>
      </c>
      <c r="E140" s="1139">
        <v>2904.84</v>
      </c>
    </row>
    <row r="141" spans="2:5" ht="15.95" customHeight="1">
      <c r="B141" s="998">
        <v>5</v>
      </c>
      <c r="C141" s="1140" t="s">
        <v>2840</v>
      </c>
      <c r="D141" s="1138" t="s">
        <v>14</v>
      </c>
      <c r="E141" s="1139">
        <v>29968.639999999999</v>
      </c>
    </row>
    <row r="142" spans="2:5" ht="15.95" customHeight="1">
      <c r="B142" s="998">
        <v>6</v>
      </c>
      <c r="C142" s="1140" t="s">
        <v>4981</v>
      </c>
      <c r="D142" s="1138" t="s">
        <v>14</v>
      </c>
      <c r="E142" s="1139">
        <v>3786</v>
      </c>
    </row>
    <row r="143" spans="2:5" ht="15.95" customHeight="1">
      <c r="B143" s="998">
        <v>7</v>
      </c>
      <c r="C143" s="1140" t="s">
        <v>2841</v>
      </c>
      <c r="D143" s="1138" t="s">
        <v>14</v>
      </c>
      <c r="E143" s="1139">
        <v>4757.26</v>
      </c>
    </row>
    <row r="144" spans="2:5" ht="15.95" customHeight="1">
      <c r="B144" s="998">
        <v>8</v>
      </c>
      <c r="C144" s="1115" t="s">
        <v>276</v>
      </c>
      <c r="D144" s="1141">
        <v>2017</v>
      </c>
      <c r="E144" s="1108">
        <v>2000</v>
      </c>
    </row>
    <row r="145" spans="2:5" ht="15.95" customHeight="1">
      <c r="B145" s="1433" t="s">
        <v>1020</v>
      </c>
      <c r="C145" s="1433"/>
      <c r="D145" s="1433"/>
      <c r="E145" s="989">
        <f>SUM(E137:E144)</f>
        <v>52431.98</v>
      </c>
    </row>
    <row r="146" spans="2:5" ht="15.95" customHeight="1">
      <c r="B146" s="1245" t="s">
        <v>317</v>
      </c>
      <c r="C146" s="1245"/>
      <c r="D146" s="1245"/>
      <c r="E146" s="1245"/>
    </row>
    <row r="147" spans="2:5" ht="15.95" customHeight="1">
      <c r="B147" s="998">
        <v>1</v>
      </c>
      <c r="C147" s="1142" t="s">
        <v>2839</v>
      </c>
      <c r="D147" s="1032" t="s">
        <v>14</v>
      </c>
      <c r="E147" s="1134">
        <v>58143.12</v>
      </c>
    </row>
    <row r="148" spans="2:5" ht="15.95" customHeight="1">
      <c r="B148" s="998">
        <v>2</v>
      </c>
      <c r="C148" s="1115" t="s">
        <v>652</v>
      </c>
      <c r="D148" s="1032">
        <v>2017</v>
      </c>
      <c r="E148" s="1108">
        <v>5833.28</v>
      </c>
    </row>
    <row r="149" spans="2:5" ht="15.95" customHeight="1">
      <c r="B149" s="1433" t="s">
        <v>1020</v>
      </c>
      <c r="C149" s="1433"/>
      <c r="D149" s="1433"/>
      <c r="E149" s="989">
        <f>SUM(E147:E148)</f>
        <v>63976.4</v>
      </c>
    </row>
    <row r="150" spans="2:5" ht="15.95" customHeight="1">
      <c r="B150" s="1245" t="s">
        <v>390</v>
      </c>
      <c r="C150" s="1245"/>
      <c r="D150" s="1245"/>
      <c r="E150" s="1245"/>
    </row>
    <row r="151" spans="2:5" ht="15.95" customHeight="1">
      <c r="B151" s="998">
        <v>1</v>
      </c>
      <c r="C151" s="1052" t="s">
        <v>5085</v>
      </c>
      <c r="D151" s="1053">
        <v>2008</v>
      </c>
      <c r="E151" s="1054">
        <v>25131.5</v>
      </c>
    </row>
    <row r="152" spans="2:5" ht="15.95" customHeight="1">
      <c r="B152" s="998">
        <v>2</v>
      </c>
      <c r="C152" s="1052" t="s">
        <v>414</v>
      </c>
      <c r="D152" s="1053">
        <v>2009</v>
      </c>
      <c r="E152" s="1054">
        <v>37664.92</v>
      </c>
    </row>
    <row r="153" spans="2:5" s="86" customFormat="1" ht="15.95" customHeight="1">
      <c r="B153" s="998">
        <v>3</v>
      </c>
      <c r="C153" s="1052" t="s">
        <v>5088</v>
      </c>
      <c r="D153" s="1053" t="s">
        <v>5089</v>
      </c>
      <c r="E153" s="1054">
        <v>18751.23</v>
      </c>
    </row>
    <row r="154" spans="2:5" ht="15.95" customHeight="1">
      <c r="B154" s="1433" t="s">
        <v>1020</v>
      </c>
      <c r="C154" s="1433"/>
      <c r="D154" s="1433"/>
      <c r="E154" s="989">
        <f>SUM(E151:E153)</f>
        <v>81547.649999999994</v>
      </c>
    </row>
    <row r="155" spans="2:5" ht="15.95" customHeight="1">
      <c r="B155" s="1245" t="s">
        <v>434</v>
      </c>
      <c r="C155" s="1245"/>
      <c r="D155" s="1245"/>
      <c r="E155" s="1245"/>
    </row>
    <row r="156" spans="2:5" ht="15.95" customHeight="1">
      <c r="B156" s="998">
        <v>1</v>
      </c>
      <c r="C156" s="1052" t="s">
        <v>5041</v>
      </c>
      <c r="D156" s="1053">
        <v>2008</v>
      </c>
      <c r="E156" s="1054">
        <v>2100</v>
      </c>
    </row>
    <row r="157" spans="2:5" ht="15.95" customHeight="1">
      <c r="B157" s="998">
        <v>2</v>
      </c>
      <c r="C157" s="1052" t="s">
        <v>448</v>
      </c>
      <c r="D157" s="1053">
        <v>2005</v>
      </c>
      <c r="E157" s="1054">
        <v>2088.6799999999998</v>
      </c>
    </row>
    <row r="158" spans="2:5" ht="15.95" customHeight="1">
      <c r="B158" s="998">
        <v>3</v>
      </c>
      <c r="C158" s="1052" t="s">
        <v>140</v>
      </c>
      <c r="D158" s="1053">
        <v>2008</v>
      </c>
      <c r="E158" s="1054">
        <v>690</v>
      </c>
    </row>
    <row r="159" spans="2:5" ht="15.95" customHeight="1">
      <c r="B159" s="998">
        <v>4</v>
      </c>
      <c r="C159" s="1052" t="s">
        <v>445</v>
      </c>
      <c r="D159" s="1053">
        <v>2009</v>
      </c>
      <c r="E159" s="1054">
        <v>1900</v>
      </c>
    </row>
    <row r="160" spans="2:5" ht="15.95" customHeight="1">
      <c r="B160" s="998">
        <v>5</v>
      </c>
      <c r="C160" s="1055" t="s">
        <v>5042</v>
      </c>
      <c r="D160" s="1056">
        <v>2008</v>
      </c>
      <c r="E160" s="964">
        <v>3208.6</v>
      </c>
    </row>
    <row r="161" spans="2:5" ht="15.95" customHeight="1">
      <c r="B161" s="998">
        <v>6</v>
      </c>
      <c r="C161" s="1055" t="s">
        <v>448</v>
      </c>
      <c r="D161" s="1056">
        <v>2008</v>
      </c>
      <c r="E161" s="964">
        <v>1808.04</v>
      </c>
    </row>
    <row r="162" spans="2:5" ht="15.95" customHeight="1">
      <c r="B162" s="998">
        <v>7</v>
      </c>
      <c r="C162" s="1055" t="s">
        <v>140</v>
      </c>
      <c r="D162" s="1056">
        <v>2005</v>
      </c>
      <c r="E162" s="964">
        <v>849.42</v>
      </c>
    </row>
    <row r="163" spans="2:5" ht="15.95" customHeight="1">
      <c r="B163" s="998">
        <v>8</v>
      </c>
      <c r="C163" s="1055" t="s">
        <v>5043</v>
      </c>
      <c r="D163" s="1056">
        <v>2005</v>
      </c>
      <c r="E163" s="964">
        <v>2314.89</v>
      </c>
    </row>
    <row r="164" spans="2:5" ht="15.95" customHeight="1">
      <c r="B164" s="998">
        <v>9</v>
      </c>
      <c r="C164" s="1055" t="s">
        <v>446</v>
      </c>
      <c r="D164" s="1056">
        <v>2008</v>
      </c>
      <c r="E164" s="964">
        <v>1807</v>
      </c>
    </row>
    <row r="165" spans="2:5" ht="15.95" customHeight="1">
      <c r="B165" s="998">
        <v>10</v>
      </c>
      <c r="C165" s="1055" t="s">
        <v>139</v>
      </c>
      <c r="D165" s="1056">
        <v>2008</v>
      </c>
      <c r="E165" s="964">
        <v>2975</v>
      </c>
    </row>
    <row r="166" spans="2:5" ht="15.95" customHeight="1">
      <c r="B166" s="998">
        <v>11</v>
      </c>
      <c r="C166" s="1055" t="s">
        <v>5044</v>
      </c>
      <c r="D166" s="1056">
        <v>2018</v>
      </c>
      <c r="E166" s="964">
        <v>2170</v>
      </c>
    </row>
    <row r="167" spans="2:5" ht="15.95" customHeight="1">
      <c r="B167" s="998">
        <v>12</v>
      </c>
      <c r="C167" s="1055" t="s">
        <v>123</v>
      </c>
      <c r="D167" s="1056">
        <v>2008</v>
      </c>
      <c r="E167" s="964">
        <v>1950</v>
      </c>
    </row>
    <row r="168" spans="2:5" ht="15.95" customHeight="1">
      <c r="B168" s="998">
        <v>13</v>
      </c>
      <c r="C168" s="1055" t="s">
        <v>123</v>
      </c>
      <c r="D168" s="1056">
        <v>2008</v>
      </c>
      <c r="E168" s="964">
        <v>1950</v>
      </c>
    </row>
    <row r="169" spans="2:5" ht="15.95" customHeight="1">
      <c r="B169" s="998">
        <v>14</v>
      </c>
      <c r="C169" s="1055" t="s">
        <v>123</v>
      </c>
      <c r="D169" s="1056">
        <v>2008</v>
      </c>
      <c r="E169" s="964">
        <v>1950</v>
      </c>
    </row>
    <row r="170" spans="2:5" ht="15.95" customHeight="1">
      <c r="B170" s="998">
        <v>15</v>
      </c>
      <c r="C170" s="1055" t="s">
        <v>123</v>
      </c>
      <c r="D170" s="1056">
        <v>2008</v>
      </c>
      <c r="E170" s="964">
        <v>1950</v>
      </c>
    </row>
    <row r="171" spans="2:5" ht="15.95" customHeight="1">
      <c r="B171" s="998">
        <v>16</v>
      </c>
      <c r="C171" s="1055" t="s">
        <v>123</v>
      </c>
      <c r="D171" s="1056">
        <v>2008</v>
      </c>
      <c r="E171" s="964">
        <v>1950</v>
      </c>
    </row>
    <row r="172" spans="2:5" ht="15.95" customHeight="1">
      <c r="B172" s="998">
        <v>17</v>
      </c>
      <c r="C172" s="1055" t="s">
        <v>123</v>
      </c>
      <c r="D172" s="1056">
        <v>2008</v>
      </c>
      <c r="E172" s="964">
        <v>1950</v>
      </c>
    </row>
    <row r="173" spans="2:5" ht="15.95" customHeight="1">
      <c r="B173" s="998">
        <v>18</v>
      </c>
      <c r="C173" s="1055" t="s">
        <v>123</v>
      </c>
      <c r="D173" s="1056">
        <v>2008</v>
      </c>
      <c r="E173" s="964">
        <v>1950</v>
      </c>
    </row>
    <row r="174" spans="2:5" ht="15.95" customHeight="1">
      <c r="B174" s="998">
        <v>19</v>
      </c>
      <c r="C174" s="1055" t="s">
        <v>804</v>
      </c>
      <c r="D174" s="1056">
        <v>2010</v>
      </c>
      <c r="E174" s="964">
        <v>2000</v>
      </c>
    </row>
    <row r="175" spans="2:5" ht="15.95" customHeight="1">
      <c r="B175" s="1433" t="s">
        <v>1020</v>
      </c>
      <c r="C175" s="1433"/>
      <c r="D175" s="1433"/>
      <c r="E175" s="989">
        <f>SUM(E156:E174)</f>
        <v>37561.629999999997</v>
      </c>
    </row>
    <row r="176" spans="2:5" ht="15.95" customHeight="1">
      <c r="B176" s="1245" t="s">
        <v>460</v>
      </c>
      <c r="C176" s="1245"/>
      <c r="D176" s="1245"/>
      <c r="E176" s="1245"/>
    </row>
    <row r="177" spans="2:5" ht="15.95" customHeight="1">
      <c r="B177" s="998">
        <v>1</v>
      </c>
      <c r="C177" s="1143" t="s">
        <v>466</v>
      </c>
      <c r="D177" s="1053">
        <v>2010</v>
      </c>
      <c r="E177" s="1054">
        <v>9000</v>
      </c>
    </row>
    <row r="178" spans="2:5" ht="15.95" customHeight="1">
      <c r="B178" s="998">
        <v>2</v>
      </c>
      <c r="C178" s="1143" t="s">
        <v>467</v>
      </c>
      <c r="D178" s="1053">
        <v>2010</v>
      </c>
      <c r="E178" s="1054">
        <v>3000</v>
      </c>
    </row>
    <row r="179" spans="2:5" ht="15.95" customHeight="1">
      <c r="B179" s="998">
        <v>3</v>
      </c>
      <c r="C179" s="1143" t="s">
        <v>468</v>
      </c>
      <c r="D179" s="1053">
        <v>2010</v>
      </c>
      <c r="E179" s="1054">
        <v>4900</v>
      </c>
    </row>
    <row r="180" spans="2:5" ht="15.95" customHeight="1">
      <c r="B180" s="998">
        <v>4</v>
      </c>
      <c r="C180" s="1143" t="s">
        <v>469</v>
      </c>
      <c r="D180" s="1053">
        <v>2010</v>
      </c>
      <c r="E180" s="1054">
        <v>490</v>
      </c>
    </row>
    <row r="181" spans="2:5" ht="15.95" customHeight="1">
      <c r="B181" s="998">
        <v>5</v>
      </c>
      <c r="C181" s="1143" t="s">
        <v>470</v>
      </c>
      <c r="D181" s="1053">
        <v>2010</v>
      </c>
      <c r="E181" s="1054">
        <v>492.88</v>
      </c>
    </row>
    <row r="182" spans="2:5" ht="15.95" customHeight="1">
      <c r="B182" s="998">
        <v>6</v>
      </c>
      <c r="C182" s="1144" t="s">
        <v>461</v>
      </c>
      <c r="D182" s="1145">
        <v>2010</v>
      </c>
      <c r="E182" s="1146">
        <v>3049</v>
      </c>
    </row>
    <row r="183" spans="2:5" ht="15.95" customHeight="1">
      <c r="B183" s="998">
        <v>7</v>
      </c>
      <c r="C183" s="1144" t="s">
        <v>462</v>
      </c>
      <c r="D183" s="1145">
        <v>2010</v>
      </c>
      <c r="E183" s="1146">
        <v>710</v>
      </c>
    </row>
    <row r="184" spans="2:5" ht="15.95" customHeight="1">
      <c r="B184" s="998">
        <v>8</v>
      </c>
      <c r="C184" s="1143" t="s">
        <v>473</v>
      </c>
      <c r="D184" s="1053">
        <v>2010</v>
      </c>
      <c r="E184" s="1054">
        <v>2460.02</v>
      </c>
    </row>
    <row r="185" spans="2:5" ht="15.95" customHeight="1">
      <c r="B185" s="998">
        <v>9</v>
      </c>
      <c r="C185" s="1143" t="s">
        <v>474</v>
      </c>
      <c r="D185" s="1053">
        <v>2010</v>
      </c>
      <c r="E185" s="1054">
        <v>6650</v>
      </c>
    </row>
    <row r="186" spans="2:5" ht="15.95" customHeight="1">
      <c r="B186" s="998">
        <v>10</v>
      </c>
      <c r="C186" s="1143" t="s">
        <v>471</v>
      </c>
      <c r="D186" s="1053">
        <v>2011</v>
      </c>
      <c r="E186" s="1054">
        <v>3049</v>
      </c>
    </row>
    <row r="187" spans="2:5" ht="15.95" customHeight="1">
      <c r="B187" s="998">
        <v>11</v>
      </c>
      <c r="C187" s="1143" t="s">
        <v>463</v>
      </c>
      <c r="D187" s="1053">
        <v>2013</v>
      </c>
      <c r="E187" s="1123">
        <v>1152</v>
      </c>
    </row>
    <row r="188" spans="2:5" ht="15.95" customHeight="1">
      <c r="B188" s="998">
        <v>12</v>
      </c>
      <c r="C188" s="1147" t="s">
        <v>5049</v>
      </c>
      <c r="D188" s="1148">
        <v>2015</v>
      </c>
      <c r="E188" s="1149">
        <v>1490</v>
      </c>
    </row>
    <row r="189" spans="2:5" ht="15.95" customHeight="1">
      <c r="B189" s="998">
        <v>13</v>
      </c>
      <c r="C189" s="1150" t="s">
        <v>5050</v>
      </c>
      <c r="D189" s="1116">
        <v>2020</v>
      </c>
      <c r="E189" s="1117">
        <v>9224</v>
      </c>
    </row>
    <row r="190" spans="2:5" ht="15.95" customHeight="1">
      <c r="B190" s="1433" t="s">
        <v>1020</v>
      </c>
      <c r="C190" s="1433"/>
      <c r="D190" s="1433"/>
      <c r="E190" s="989">
        <f>SUM(E177:E189)</f>
        <v>45666.9</v>
      </c>
    </row>
    <row r="191" spans="2:5" ht="15.95" customHeight="1">
      <c r="B191" s="1245" t="s">
        <v>2811</v>
      </c>
      <c r="C191" s="1245"/>
      <c r="D191" s="1245"/>
      <c r="E191" s="1245"/>
    </row>
    <row r="192" spans="2:5" ht="15.95" customHeight="1">
      <c r="B192" s="998">
        <v>1</v>
      </c>
      <c r="C192" s="1143" t="s">
        <v>2810</v>
      </c>
      <c r="D192" s="1053" t="s">
        <v>2809</v>
      </c>
      <c r="E192" s="1134">
        <v>744080.82</v>
      </c>
    </row>
    <row r="193" spans="2:5" ht="15.95" customHeight="1">
      <c r="B193" s="998">
        <v>2</v>
      </c>
      <c r="C193" s="1052" t="s">
        <v>2802</v>
      </c>
      <c r="D193" s="1053">
        <v>2015</v>
      </c>
      <c r="E193" s="1146">
        <v>650.01</v>
      </c>
    </row>
    <row r="194" spans="2:5" ht="15.95" customHeight="1">
      <c r="B194" s="998">
        <v>3</v>
      </c>
      <c r="C194" s="1052" t="s">
        <v>2803</v>
      </c>
      <c r="D194" s="1053">
        <v>2015</v>
      </c>
      <c r="E194" s="1146">
        <v>450</v>
      </c>
    </row>
    <row r="195" spans="2:5" ht="15.95" customHeight="1">
      <c r="B195" s="998">
        <v>4</v>
      </c>
      <c r="C195" s="1052" t="s">
        <v>2804</v>
      </c>
      <c r="D195" s="1053">
        <v>2016</v>
      </c>
      <c r="E195" s="1146">
        <v>652.99</v>
      </c>
    </row>
    <row r="196" spans="2:5" ht="15.95" customHeight="1">
      <c r="B196" s="998">
        <v>5</v>
      </c>
      <c r="C196" s="1052" t="s">
        <v>2803</v>
      </c>
      <c r="D196" s="1053">
        <v>2017</v>
      </c>
      <c r="E196" s="1146">
        <v>489.99</v>
      </c>
    </row>
    <row r="197" spans="2:5" ht="15.95" customHeight="1">
      <c r="B197" s="998">
        <v>6</v>
      </c>
      <c r="C197" s="1151" t="s">
        <v>3577</v>
      </c>
      <c r="D197" s="1053">
        <v>2019</v>
      </c>
      <c r="E197" s="1146">
        <v>1900</v>
      </c>
    </row>
    <row r="198" spans="2:5" ht="15.95" customHeight="1">
      <c r="B198" s="998">
        <v>7</v>
      </c>
      <c r="C198" s="1052" t="s">
        <v>500</v>
      </c>
      <c r="D198" s="1053">
        <v>2012</v>
      </c>
      <c r="E198" s="1146">
        <v>5695</v>
      </c>
    </row>
    <row r="199" spans="2:5" ht="15.95" customHeight="1">
      <c r="B199" s="998">
        <v>8</v>
      </c>
      <c r="C199" s="1142" t="s">
        <v>5063</v>
      </c>
      <c r="D199" s="1152">
        <v>2020</v>
      </c>
      <c r="E199" s="1153">
        <v>349</v>
      </c>
    </row>
    <row r="200" spans="2:5" ht="15.95" customHeight="1">
      <c r="B200" s="998">
        <v>9</v>
      </c>
      <c r="C200" s="1142" t="s">
        <v>5064</v>
      </c>
      <c r="D200" s="1152">
        <v>2020</v>
      </c>
      <c r="E200" s="1153">
        <v>1269</v>
      </c>
    </row>
    <row r="201" spans="2:5" ht="15.95" customHeight="1">
      <c r="B201" s="998">
        <v>10</v>
      </c>
      <c r="C201" s="1142" t="s">
        <v>5065</v>
      </c>
      <c r="D201" s="1152">
        <v>2021</v>
      </c>
      <c r="E201" s="1153">
        <v>580.72</v>
      </c>
    </row>
    <row r="202" spans="2:5" ht="15.95" customHeight="1">
      <c r="B202" s="998">
        <v>11</v>
      </c>
      <c r="C202" s="1142" t="s">
        <v>5065</v>
      </c>
      <c r="D202" s="1152">
        <v>2021</v>
      </c>
      <c r="E202" s="1153">
        <v>580.72</v>
      </c>
    </row>
    <row r="203" spans="2:5" ht="15.95" customHeight="1">
      <c r="B203" s="1433" t="s">
        <v>1020</v>
      </c>
      <c r="C203" s="1433"/>
      <c r="D203" s="1433"/>
      <c r="E203" s="989">
        <f>SUM(E192:E202)</f>
        <v>756698.24999999988</v>
      </c>
    </row>
    <row r="204" spans="2:5" ht="15.95" customHeight="1">
      <c r="B204" s="1245" t="s">
        <v>3581</v>
      </c>
      <c r="C204" s="1245"/>
      <c r="D204" s="1245"/>
      <c r="E204" s="1245"/>
    </row>
    <row r="205" spans="2:5" ht="15.95" customHeight="1">
      <c r="B205" s="998">
        <v>1</v>
      </c>
      <c r="C205" s="1133" t="s">
        <v>3578</v>
      </c>
      <c r="D205" s="1032">
        <v>2003</v>
      </c>
      <c r="E205" s="1154">
        <v>1692.47</v>
      </c>
    </row>
    <row r="206" spans="2:5" ht="15.95" customHeight="1">
      <c r="B206" s="1155">
        <v>2</v>
      </c>
      <c r="C206" s="1133" t="s">
        <v>3578</v>
      </c>
      <c r="D206" s="1032">
        <v>2008</v>
      </c>
      <c r="E206" s="1154">
        <f>15665.4-3208.6</f>
        <v>12456.8</v>
      </c>
    </row>
    <row r="207" spans="2:5" ht="15.95" customHeight="1">
      <c r="B207" s="1155">
        <v>3</v>
      </c>
      <c r="C207" s="1133" t="s">
        <v>5103</v>
      </c>
      <c r="D207" s="1032">
        <v>2003</v>
      </c>
      <c r="E207" s="1154">
        <v>1692.47</v>
      </c>
    </row>
    <row r="208" spans="2:5" ht="15.95" customHeight="1">
      <c r="B208" s="998">
        <v>4</v>
      </c>
      <c r="C208" s="1133" t="s">
        <v>5103</v>
      </c>
      <c r="D208" s="1032">
        <v>2004</v>
      </c>
      <c r="E208" s="1154">
        <f>1030+1971.78+2297.96+1210</f>
        <v>6509.74</v>
      </c>
    </row>
    <row r="209" spans="2:5" ht="15.95" customHeight="1">
      <c r="B209" s="1155">
        <v>5</v>
      </c>
      <c r="C209" s="1133" t="s">
        <v>123</v>
      </c>
      <c r="D209" s="1032">
        <v>2004</v>
      </c>
      <c r="E209" s="1154">
        <v>849.42</v>
      </c>
    </row>
    <row r="210" spans="2:5" ht="15.95" customHeight="1">
      <c r="B210" s="1155">
        <v>6</v>
      </c>
      <c r="C210" s="1133" t="s">
        <v>123</v>
      </c>
      <c r="D210" s="1032">
        <v>2006</v>
      </c>
      <c r="E210" s="1154">
        <v>2250</v>
      </c>
    </row>
    <row r="211" spans="2:5" ht="15.95" customHeight="1">
      <c r="B211" s="998">
        <v>7</v>
      </c>
      <c r="C211" s="1133" t="s">
        <v>123</v>
      </c>
      <c r="D211" s="1032">
        <v>2009</v>
      </c>
      <c r="E211" s="1154">
        <v>1147.54</v>
      </c>
    </row>
    <row r="212" spans="2:5" ht="15.95" customHeight="1">
      <c r="B212" s="1155">
        <v>8</v>
      </c>
      <c r="C212" s="1133" t="s">
        <v>123</v>
      </c>
      <c r="D212" s="1032">
        <v>2011</v>
      </c>
      <c r="E212" s="1154">
        <v>2307</v>
      </c>
    </row>
    <row r="213" spans="2:5" ht="15.95" customHeight="1">
      <c r="B213" s="1155">
        <v>9</v>
      </c>
      <c r="C213" s="1156" t="s">
        <v>168</v>
      </c>
      <c r="D213" s="1032">
        <v>2004</v>
      </c>
      <c r="E213" s="1157">
        <f>856.24*4</f>
        <v>3424.96</v>
      </c>
    </row>
    <row r="214" spans="2:5" ht="15.95" customHeight="1">
      <c r="B214" s="998">
        <v>10</v>
      </c>
      <c r="C214" s="1156" t="s">
        <v>168</v>
      </c>
      <c r="D214" s="1032">
        <v>2005</v>
      </c>
      <c r="E214" s="1157">
        <f>856.24*11</f>
        <v>9418.64</v>
      </c>
    </row>
    <row r="215" spans="2:5" ht="15.95" customHeight="1">
      <c r="B215" s="1155">
        <v>11</v>
      </c>
      <c r="C215" s="1156" t="s">
        <v>168</v>
      </c>
      <c r="D215" s="1032">
        <v>2008</v>
      </c>
      <c r="E215" s="1157">
        <f>5*670+640</f>
        <v>3990</v>
      </c>
    </row>
    <row r="216" spans="2:5" ht="15.95" customHeight="1">
      <c r="B216" s="1155">
        <v>12</v>
      </c>
      <c r="C216" s="1133" t="s">
        <v>219</v>
      </c>
      <c r="D216" s="1032">
        <v>2008</v>
      </c>
      <c r="E216" s="1154">
        <v>3208.6</v>
      </c>
    </row>
    <row r="217" spans="2:5" ht="15.95" customHeight="1">
      <c r="B217" s="998">
        <v>13</v>
      </c>
      <c r="C217" s="1133" t="s">
        <v>219</v>
      </c>
      <c r="D217" s="1032">
        <v>2009</v>
      </c>
      <c r="E217" s="1154">
        <v>6160.45</v>
      </c>
    </row>
    <row r="218" spans="2:5" ht="15.95" customHeight="1">
      <c r="B218" s="1155">
        <v>14</v>
      </c>
      <c r="C218" s="1133" t="s">
        <v>489</v>
      </c>
      <c r="D218" s="1032">
        <v>2010</v>
      </c>
      <c r="E218" s="1157">
        <f>2520*3</f>
        <v>7560</v>
      </c>
    </row>
    <row r="219" spans="2:5" ht="15.95" customHeight="1">
      <c r="B219" s="1155">
        <v>15</v>
      </c>
      <c r="C219" s="1156" t="s">
        <v>5104</v>
      </c>
      <c r="D219" s="1032">
        <v>2008</v>
      </c>
      <c r="E219" s="1157">
        <v>3208.6</v>
      </c>
    </row>
    <row r="220" spans="2:5" ht="15.95" customHeight="1">
      <c r="B220" s="998">
        <v>16</v>
      </c>
      <c r="C220" s="1142" t="s">
        <v>98</v>
      </c>
      <c r="D220" s="1152">
        <v>2001</v>
      </c>
      <c r="E220" s="1157">
        <v>1793.4</v>
      </c>
    </row>
    <row r="221" spans="2:5" ht="15.95" customHeight="1">
      <c r="B221" s="1155">
        <v>17</v>
      </c>
      <c r="C221" s="1142" t="s">
        <v>98</v>
      </c>
      <c r="D221" s="1152">
        <v>2005</v>
      </c>
      <c r="E221" s="1157">
        <v>849.42</v>
      </c>
    </row>
    <row r="222" spans="2:5" ht="15.95" customHeight="1">
      <c r="B222" s="1155">
        <v>18</v>
      </c>
      <c r="C222" s="1142" t="s">
        <v>98</v>
      </c>
      <c r="D222" s="1032">
        <v>2006</v>
      </c>
      <c r="E222" s="1157">
        <v>213.74</v>
      </c>
    </row>
    <row r="223" spans="2:5" ht="15.95" customHeight="1">
      <c r="B223" s="998">
        <v>19</v>
      </c>
      <c r="C223" s="1142" t="s">
        <v>486</v>
      </c>
      <c r="D223" s="1032">
        <v>2008</v>
      </c>
      <c r="E223" s="1157">
        <f>690*2</f>
        <v>1380</v>
      </c>
    </row>
    <row r="224" spans="2:5" ht="15.95" customHeight="1">
      <c r="B224" s="1155">
        <v>20</v>
      </c>
      <c r="C224" s="1142" t="s">
        <v>486</v>
      </c>
      <c r="D224" s="1032">
        <v>2010</v>
      </c>
      <c r="E224" s="1157">
        <f>199+1901.58</f>
        <v>2100.58</v>
      </c>
    </row>
    <row r="225" spans="2:5" ht="15.95" customHeight="1">
      <c r="B225" s="1155">
        <v>21</v>
      </c>
      <c r="C225" s="1156" t="s">
        <v>5095</v>
      </c>
      <c r="D225" s="1032">
        <v>2008</v>
      </c>
      <c r="E225" s="1157">
        <v>330</v>
      </c>
    </row>
    <row r="226" spans="2:5" ht="15.95" customHeight="1">
      <c r="B226" s="998">
        <v>22</v>
      </c>
      <c r="C226" s="1156" t="s">
        <v>5105</v>
      </c>
      <c r="D226" s="1032">
        <v>2008</v>
      </c>
      <c r="E226" s="1157">
        <v>72.959999999999994</v>
      </c>
    </row>
    <row r="227" spans="2:5" ht="15.95" customHeight="1">
      <c r="B227" s="1155">
        <v>23</v>
      </c>
      <c r="C227" s="1156" t="s">
        <v>5106</v>
      </c>
      <c r="D227" s="1032">
        <v>1997</v>
      </c>
      <c r="E227" s="1157">
        <v>1079</v>
      </c>
    </row>
    <row r="228" spans="2:5" ht="15.95" customHeight="1">
      <c r="B228" s="1155">
        <v>24</v>
      </c>
      <c r="C228" s="1156" t="s">
        <v>5107</v>
      </c>
      <c r="D228" s="1032">
        <v>2005</v>
      </c>
      <c r="E228" s="1157">
        <v>179</v>
      </c>
    </row>
    <row r="229" spans="2:5" ht="15.95" customHeight="1">
      <c r="B229" s="998">
        <v>25</v>
      </c>
      <c r="C229" s="1156" t="s">
        <v>5097</v>
      </c>
      <c r="D229" s="1032">
        <v>2008</v>
      </c>
      <c r="E229" s="1157">
        <v>5535</v>
      </c>
    </row>
    <row r="230" spans="2:5" ht="15.95" customHeight="1">
      <c r="B230" s="1155">
        <v>26</v>
      </c>
      <c r="C230" s="1156" t="s">
        <v>5097</v>
      </c>
      <c r="D230" s="1032">
        <v>2009</v>
      </c>
      <c r="E230" s="1157">
        <v>6000</v>
      </c>
    </row>
    <row r="231" spans="2:5" ht="15.95" customHeight="1">
      <c r="B231" s="1155">
        <v>27</v>
      </c>
      <c r="C231" s="1156" t="s">
        <v>1100</v>
      </c>
      <c r="D231" s="1032">
        <v>2010</v>
      </c>
      <c r="E231" s="1157">
        <v>9000</v>
      </c>
    </row>
    <row r="232" spans="2:5" ht="15.95" customHeight="1">
      <c r="B232" s="998">
        <v>28</v>
      </c>
      <c r="C232" s="1156" t="s">
        <v>3579</v>
      </c>
      <c r="D232" s="1032">
        <v>2003</v>
      </c>
      <c r="E232" s="1157">
        <f>1692.47*2</f>
        <v>3384.94</v>
      </c>
    </row>
    <row r="233" spans="2:5" ht="15.95" customHeight="1">
      <c r="B233" s="1155">
        <v>29</v>
      </c>
      <c r="C233" s="1156" t="s">
        <v>1088</v>
      </c>
      <c r="D233" s="1032">
        <v>2008</v>
      </c>
      <c r="E233" s="1157">
        <v>1808.04</v>
      </c>
    </row>
    <row r="234" spans="2:5" ht="15.95" customHeight="1">
      <c r="B234" s="1155">
        <v>30</v>
      </c>
      <c r="C234" s="1156" t="s">
        <v>3579</v>
      </c>
      <c r="D234" s="1032">
        <v>2009</v>
      </c>
      <c r="E234" s="1157">
        <f>2300+1627+1999</f>
        <v>5926</v>
      </c>
    </row>
    <row r="235" spans="2:5" ht="15.95" customHeight="1">
      <c r="B235" s="998">
        <v>31</v>
      </c>
      <c r="C235" s="1156" t="s">
        <v>1088</v>
      </c>
      <c r="D235" s="1032">
        <v>2011</v>
      </c>
      <c r="E235" s="1157">
        <v>1629</v>
      </c>
    </row>
    <row r="236" spans="2:5" ht="15.95" customHeight="1">
      <c r="B236" s="1155">
        <v>32</v>
      </c>
      <c r="C236" s="1156" t="s">
        <v>5099</v>
      </c>
      <c r="D236" s="1032">
        <v>1993</v>
      </c>
      <c r="E236" s="1157">
        <v>595</v>
      </c>
    </row>
    <row r="237" spans="2:5" ht="15.95" customHeight="1">
      <c r="B237" s="1155">
        <v>33</v>
      </c>
      <c r="C237" s="1156" t="s">
        <v>5099</v>
      </c>
      <c r="D237" s="1032">
        <v>2002</v>
      </c>
      <c r="E237" s="1157">
        <v>1100.03</v>
      </c>
    </row>
    <row r="238" spans="2:5" ht="15.95" customHeight="1">
      <c r="B238" s="998">
        <v>34</v>
      </c>
      <c r="C238" s="1156" t="s">
        <v>5099</v>
      </c>
      <c r="D238" s="1032">
        <v>2004</v>
      </c>
      <c r="E238" s="1157">
        <v>2088.6799999999998</v>
      </c>
    </row>
    <row r="239" spans="2:5" ht="15.95" customHeight="1">
      <c r="B239" s="998">
        <v>35</v>
      </c>
      <c r="C239" s="1156" t="s">
        <v>5099</v>
      </c>
      <c r="D239" s="1032">
        <v>2008</v>
      </c>
      <c r="E239" s="1157">
        <v>1808.04</v>
      </c>
    </row>
    <row r="240" spans="2:5" ht="15.95" customHeight="1">
      <c r="B240" s="1155">
        <v>36</v>
      </c>
      <c r="C240" s="1156" t="s">
        <v>5102</v>
      </c>
      <c r="D240" s="1032">
        <v>2009</v>
      </c>
      <c r="E240" s="1157">
        <f>1499+1469.85+1499</f>
        <v>4467.8500000000004</v>
      </c>
    </row>
    <row r="241" spans="2:5" ht="15.95" customHeight="1">
      <c r="B241" s="1155">
        <v>37</v>
      </c>
      <c r="C241" s="1156" t="s">
        <v>5102</v>
      </c>
      <c r="D241" s="1032">
        <v>2010</v>
      </c>
      <c r="E241" s="1157">
        <f>1149+1149+1306+1530</f>
        <v>5134</v>
      </c>
    </row>
    <row r="242" spans="2:5" ht="15.95" customHeight="1">
      <c r="B242" s="998">
        <v>38</v>
      </c>
      <c r="C242" s="1156" t="s">
        <v>5108</v>
      </c>
      <c r="D242" s="1032">
        <v>2014</v>
      </c>
      <c r="E242" s="1157">
        <f>4343.13*3</f>
        <v>13029.39</v>
      </c>
    </row>
    <row r="243" spans="2:5" ht="15.95" customHeight="1">
      <c r="B243" s="1155">
        <v>39</v>
      </c>
      <c r="C243" s="1156" t="s">
        <v>5109</v>
      </c>
      <c r="D243" s="1032">
        <v>2007</v>
      </c>
      <c r="E243" s="1157">
        <v>2240</v>
      </c>
    </row>
    <row r="244" spans="2:5" ht="15.95" customHeight="1">
      <c r="B244" s="1155">
        <v>40</v>
      </c>
      <c r="C244" s="1156" t="s">
        <v>5110</v>
      </c>
      <c r="D244" s="1032">
        <v>2008</v>
      </c>
      <c r="E244" s="1157">
        <v>1399</v>
      </c>
    </row>
    <row r="245" spans="2:5" ht="15.95" customHeight="1">
      <c r="B245" s="998">
        <v>41</v>
      </c>
      <c r="C245" s="1156" t="s">
        <v>5111</v>
      </c>
      <c r="D245" s="1032" t="s">
        <v>5112</v>
      </c>
      <c r="E245" s="1157">
        <f>390.54+650+975+880+2054.02+3384.94+1790+3300</f>
        <v>13424.5</v>
      </c>
    </row>
    <row r="246" spans="2:5" ht="15.95" customHeight="1">
      <c r="B246" s="1155">
        <v>42</v>
      </c>
      <c r="C246" s="1156" t="s">
        <v>5113</v>
      </c>
      <c r="D246" s="1032" t="s">
        <v>5114</v>
      </c>
      <c r="E246" s="1157">
        <f>500+500+1370+3452.12+824.82+824.82+1170+949</f>
        <v>9590.7599999999984</v>
      </c>
    </row>
    <row r="247" spans="2:5" ht="15.95" customHeight="1">
      <c r="B247" s="1433" t="s">
        <v>1020</v>
      </c>
      <c r="C247" s="1433"/>
      <c r="D247" s="1433"/>
      <c r="E247" s="989">
        <f>SUM(E205:E246)</f>
        <v>162035.01999999999</v>
      </c>
    </row>
    <row r="248" spans="2:5" ht="15.95" customHeight="1">
      <c r="B248" s="1245" t="s">
        <v>3236</v>
      </c>
      <c r="C248" s="1245"/>
      <c r="D248" s="1245"/>
      <c r="E248" s="1245"/>
    </row>
    <row r="249" spans="2:5" ht="15.95" customHeight="1">
      <c r="B249" s="998">
        <v>1</v>
      </c>
      <c r="C249" s="1158" t="s">
        <v>501</v>
      </c>
      <c r="D249" s="1131">
        <v>2011</v>
      </c>
      <c r="E249" s="1132">
        <v>4901.24</v>
      </c>
    </row>
    <row r="250" spans="2:5" ht="15.95" customHeight="1">
      <c r="B250" s="998">
        <v>2</v>
      </c>
      <c r="C250" s="1158" t="s">
        <v>502</v>
      </c>
      <c r="D250" s="1131">
        <v>2011</v>
      </c>
      <c r="E250" s="1132">
        <v>2499</v>
      </c>
    </row>
    <row r="251" spans="2:5" ht="15.95" customHeight="1">
      <c r="B251" s="1433" t="s">
        <v>1020</v>
      </c>
      <c r="C251" s="1433"/>
      <c r="D251" s="1433"/>
      <c r="E251" s="989">
        <f>SUM(E249:E250)</f>
        <v>7400.24</v>
      </c>
    </row>
    <row r="252" spans="2:5" ht="15.95" customHeight="1">
      <c r="B252" s="1245" t="s">
        <v>318</v>
      </c>
      <c r="C252" s="1245"/>
      <c r="D252" s="1245"/>
      <c r="E252" s="1245"/>
    </row>
    <row r="253" spans="2:5" ht="15.95" customHeight="1">
      <c r="B253" s="998">
        <v>1</v>
      </c>
      <c r="C253" s="1142" t="s">
        <v>2832</v>
      </c>
      <c r="D253" s="1032" t="s">
        <v>14</v>
      </c>
      <c r="E253" s="1134">
        <v>9071.99</v>
      </c>
    </row>
    <row r="254" spans="2:5" ht="15.95" customHeight="1">
      <c r="B254" s="998">
        <v>2</v>
      </c>
      <c r="C254" s="1142" t="s">
        <v>2833</v>
      </c>
      <c r="D254" s="1032" t="s">
        <v>14</v>
      </c>
      <c r="E254" s="1134">
        <v>18280.650000000001</v>
      </c>
    </row>
    <row r="255" spans="2:5" ht="15.95" customHeight="1">
      <c r="B255" s="998">
        <v>3</v>
      </c>
      <c r="C255" s="1142" t="s">
        <v>2834</v>
      </c>
      <c r="D255" s="1032" t="s">
        <v>14</v>
      </c>
      <c r="E255" s="1134">
        <v>45382.19</v>
      </c>
    </row>
    <row r="256" spans="2:5" ht="15.95" customHeight="1">
      <c r="B256" s="998">
        <v>4</v>
      </c>
      <c r="C256" s="1142" t="s">
        <v>4716</v>
      </c>
      <c r="D256" s="1032" t="s">
        <v>14</v>
      </c>
      <c r="E256" s="1134">
        <v>29836.43</v>
      </c>
    </row>
    <row r="257" spans="2:5" ht="15.95" customHeight="1">
      <c r="B257" s="998">
        <v>5</v>
      </c>
      <c r="C257" s="1142" t="s">
        <v>4717</v>
      </c>
      <c r="D257" s="1032" t="s">
        <v>14</v>
      </c>
      <c r="E257" s="1134">
        <v>3119.73</v>
      </c>
    </row>
    <row r="258" spans="2:5" ht="15.95" customHeight="1">
      <c r="B258" s="998">
        <v>6</v>
      </c>
      <c r="C258" s="1142" t="s">
        <v>2835</v>
      </c>
      <c r="D258" s="1032" t="s">
        <v>14</v>
      </c>
      <c r="E258" s="1134">
        <v>15413.5</v>
      </c>
    </row>
    <row r="259" spans="2:5" ht="15.95" customHeight="1">
      <c r="B259" s="1433" t="s">
        <v>1020</v>
      </c>
      <c r="C259" s="1433"/>
      <c r="D259" s="1433"/>
      <c r="E259" s="989">
        <f>SUM(E253:E258)</f>
        <v>121104.49</v>
      </c>
    </row>
    <row r="260" spans="2:5" ht="15.95" customHeight="1">
      <c r="B260" s="1245" t="s">
        <v>504</v>
      </c>
      <c r="C260" s="1245"/>
      <c r="D260" s="1245"/>
      <c r="E260" s="1245"/>
    </row>
    <row r="261" spans="2:5" ht="15.95" customHeight="1">
      <c r="B261" s="998">
        <v>1</v>
      </c>
      <c r="C261" s="1159" t="s">
        <v>123</v>
      </c>
      <c r="D261" s="1160">
        <v>2011</v>
      </c>
      <c r="E261" s="1161">
        <v>1877.24</v>
      </c>
    </row>
    <row r="262" spans="2:5" ht="15.95" customHeight="1">
      <c r="B262" s="998">
        <v>2</v>
      </c>
      <c r="C262" s="1159" t="s">
        <v>123</v>
      </c>
      <c r="D262" s="1160">
        <v>2011</v>
      </c>
      <c r="E262" s="1161">
        <v>2032.52</v>
      </c>
    </row>
    <row r="263" spans="2:5" ht="15.95" customHeight="1">
      <c r="B263" s="998">
        <v>3</v>
      </c>
      <c r="C263" s="1162" t="s">
        <v>3299</v>
      </c>
      <c r="D263" s="1160">
        <v>2018</v>
      </c>
      <c r="E263" s="1161">
        <v>19990</v>
      </c>
    </row>
    <row r="264" spans="2:5" ht="15.95" customHeight="1">
      <c r="B264" s="998">
        <v>4</v>
      </c>
      <c r="C264" s="1162" t="s">
        <v>3304</v>
      </c>
      <c r="D264" s="1160">
        <v>2018</v>
      </c>
      <c r="E264" s="1161">
        <v>12795.99</v>
      </c>
    </row>
    <row r="265" spans="2:5" ht="15.95" customHeight="1">
      <c r="B265" s="998">
        <v>5</v>
      </c>
      <c r="C265" s="1162" t="s">
        <v>3305</v>
      </c>
      <c r="D265" s="1160">
        <v>2018</v>
      </c>
      <c r="E265" s="1161">
        <v>14337.98</v>
      </c>
    </row>
    <row r="266" spans="2:5" ht="15.95" customHeight="1">
      <c r="B266" s="998">
        <v>6</v>
      </c>
      <c r="C266" s="1162" t="s">
        <v>3300</v>
      </c>
      <c r="D266" s="1160">
        <v>2018</v>
      </c>
      <c r="E266" s="1161">
        <v>6299</v>
      </c>
    </row>
    <row r="267" spans="2:5" ht="15.95" customHeight="1">
      <c r="B267" s="998">
        <v>7</v>
      </c>
      <c r="C267" s="1162" t="s">
        <v>3306</v>
      </c>
      <c r="D267" s="1160">
        <v>2018</v>
      </c>
      <c r="E267" s="1161">
        <v>11316</v>
      </c>
    </row>
    <row r="268" spans="2:5" ht="15.95" customHeight="1">
      <c r="B268" s="998">
        <v>8</v>
      </c>
      <c r="C268" s="1162" t="s">
        <v>3307</v>
      </c>
      <c r="D268" s="1160">
        <v>2018</v>
      </c>
      <c r="E268" s="1161">
        <v>13980</v>
      </c>
    </row>
    <row r="269" spans="2:5" ht="15.95" customHeight="1">
      <c r="B269" s="998">
        <v>9</v>
      </c>
      <c r="C269" s="1162" t="s">
        <v>3301</v>
      </c>
      <c r="D269" s="1160">
        <v>2018</v>
      </c>
      <c r="E269" s="1161">
        <v>2128.9899999999998</v>
      </c>
    </row>
    <row r="270" spans="2:5" ht="15.95" customHeight="1">
      <c r="B270" s="998">
        <v>10</v>
      </c>
      <c r="C270" s="1162" t="s">
        <v>3302</v>
      </c>
      <c r="D270" s="1160">
        <v>2018</v>
      </c>
      <c r="E270" s="1161">
        <v>629</v>
      </c>
    </row>
    <row r="271" spans="2:5" ht="15.95" customHeight="1">
      <c r="B271" s="998">
        <v>11</v>
      </c>
      <c r="C271" s="1162" t="s">
        <v>3303</v>
      </c>
      <c r="D271" s="1160">
        <v>2018</v>
      </c>
      <c r="E271" s="1161">
        <v>21249</v>
      </c>
    </row>
    <row r="272" spans="2:5" ht="15.95" customHeight="1">
      <c r="B272" s="998">
        <v>12</v>
      </c>
      <c r="C272" s="1162" t="s">
        <v>3308</v>
      </c>
      <c r="D272" s="1160">
        <v>2018</v>
      </c>
      <c r="E272" s="1161">
        <v>780.07</v>
      </c>
    </row>
    <row r="273" spans="2:5" ht="15.95" customHeight="1">
      <c r="B273" s="998">
        <v>13</v>
      </c>
      <c r="C273" s="1162" t="s">
        <v>3309</v>
      </c>
      <c r="D273" s="1160">
        <v>2018</v>
      </c>
      <c r="E273" s="1161">
        <v>345.02</v>
      </c>
    </row>
    <row r="274" spans="2:5" ht="15.95" customHeight="1">
      <c r="B274" s="998">
        <v>14</v>
      </c>
      <c r="C274" s="1162" t="s">
        <v>3310</v>
      </c>
      <c r="D274" s="1160">
        <v>2018</v>
      </c>
      <c r="E274" s="1161">
        <v>345.02</v>
      </c>
    </row>
    <row r="275" spans="2:5" ht="15.95" customHeight="1">
      <c r="B275" s="998">
        <v>15</v>
      </c>
      <c r="C275" s="1162" t="s">
        <v>3311</v>
      </c>
      <c r="D275" s="1160">
        <v>2018</v>
      </c>
      <c r="E275" s="1161">
        <v>345.02</v>
      </c>
    </row>
    <row r="276" spans="2:5" ht="15.95" customHeight="1">
      <c r="B276" s="998">
        <v>16</v>
      </c>
      <c r="C276" s="1162" t="s">
        <v>3312</v>
      </c>
      <c r="D276" s="1160">
        <v>2018</v>
      </c>
      <c r="E276" s="1161">
        <v>43708.05</v>
      </c>
    </row>
    <row r="277" spans="2:5" ht="15.95" customHeight="1">
      <c r="B277" s="998">
        <v>17</v>
      </c>
      <c r="C277" s="1162" t="s">
        <v>3601</v>
      </c>
      <c r="D277" s="1160">
        <v>2018</v>
      </c>
      <c r="E277" s="1161" t="s">
        <v>3602</v>
      </c>
    </row>
    <row r="278" spans="2:5" ht="15.95" customHeight="1">
      <c r="B278" s="998">
        <v>18</v>
      </c>
      <c r="C278" s="1162" t="s">
        <v>3603</v>
      </c>
      <c r="D278" s="1160">
        <v>2018</v>
      </c>
      <c r="E278" s="1161">
        <v>4550.0200000000004</v>
      </c>
    </row>
    <row r="279" spans="2:5" ht="15.95" customHeight="1">
      <c r="B279" s="998">
        <v>19</v>
      </c>
      <c r="C279" s="1162" t="s">
        <v>3604</v>
      </c>
      <c r="D279" s="1160">
        <v>2018</v>
      </c>
      <c r="E279" s="1161">
        <v>5257.51</v>
      </c>
    </row>
    <row r="280" spans="2:5" ht="15.95" customHeight="1">
      <c r="B280" s="998">
        <v>20</v>
      </c>
      <c r="C280" s="1162" t="s">
        <v>3605</v>
      </c>
      <c r="D280" s="1160">
        <v>2018</v>
      </c>
      <c r="E280" s="1161">
        <v>4681.87</v>
      </c>
    </row>
    <row r="281" spans="2:5" ht="15.95" customHeight="1">
      <c r="B281" s="998">
        <v>21</v>
      </c>
      <c r="C281" s="1162" t="s">
        <v>3606</v>
      </c>
      <c r="D281" s="1160">
        <v>2018</v>
      </c>
      <c r="E281" s="1161">
        <v>4349.28</v>
      </c>
    </row>
    <row r="282" spans="2:5" ht="15.95" customHeight="1">
      <c r="B282" s="998">
        <v>22</v>
      </c>
      <c r="C282" s="1162" t="s">
        <v>3607</v>
      </c>
      <c r="D282" s="1160">
        <v>2018</v>
      </c>
      <c r="E282" s="1161">
        <v>2911.41</v>
      </c>
    </row>
    <row r="283" spans="2:5" ht="15.95" customHeight="1">
      <c r="B283" s="998">
        <v>23</v>
      </c>
      <c r="C283" s="1162" t="s">
        <v>3935</v>
      </c>
      <c r="D283" s="1160">
        <v>2011</v>
      </c>
      <c r="E283" s="1161">
        <v>103800</v>
      </c>
    </row>
    <row r="284" spans="2:5" ht="15.95" customHeight="1">
      <c r="B284" s="998">
        <v>24</v>
      </c>
      <c r="C284" s="1159" t="s">
        <v>512</v>
      </c>
      <c r="D284" s="1160">
        <v>2012</v>
      </c>
      <c r="E284" s="1161">
        <v>215675</v>
      </c>
    </row>
    <row r="285" spans="2:5" ht="15.95" customHeight="1">
      <c r="B285" s="998">
        <v>25</v>
      </c>
      <c r="C285" s="1159" t="s">
        <v>3936</v>
      </c>
      <c r="D285" s="1160">
        <v>2013</v>
      </c>
      <c r="E285" s="1161">
        <v>34000</v>
      </c>
    </row>
    <row r="286" spans="2:5" ht="15.95" customHeight="1">
      <c r="B286" s="998">
        <v>26</v>
      </c>
      <c r="C286" s="1159" t="s">
        <v>3937</v>
      </c>
      <c r="D286" s="1163">
        <v>2018</v>
      </c>
      <c r="E286" s="1164">
        <v>9160</v>
      </c>
    </row>
    <row r="287" spans="2:5" ht="15.95" customHeight="1">
      <c r="B287" s="998">
        <v>27</v>
      </c>
      <c r="C287" s="1159" t="s">
        <v>3938</v>
      </c>
      <c r="D287" s="1163">
        <v>2020</v>
      </c>
      <c r="E287" s="1164">
        <v>2032.52</v>
      </c>
    </row>
    <row r="288" spans="2:5" ht="15.95" customHeight="1">
      <c r="B288" s="998">
        <v>28</v>
      </c>
      <c r="C288" s="1159" t="s">
        <v>3937</v>
      </c>
      <c r="D288" s="1163">
        <v>2020</v>
      </c>
      <c r="E288" s="1164">
        <v>3360</v>
      </c>
    </row>
    <row r="289" spans="2:5" ht="15.95" customHeight="1">
      <c r="B289" s="998">
        <v>29</v>
      </c>
      <c r="C289" s="1159" t="s">
        <v>3939</v>
      </c>
      <c r="D289" s="1163">
        <v>2020</v>
      </c>
      <c r="E289" s="1164">
        <v>3150</v>
      </c>
    </row>
    <row r="290" spans="2:5" ht="15.95" customHeight="1">
      <c r="B290" s="998">
        <v>30</v>
      </c>
      <c r="C290" s="1159" t="s">
        <v>3940</v>
      </c>
      <c r="D290" s="1163">
        <v>2020</v>
      </c>
      <c r="E290" s="1164">
        <v>127000</v>
      </c>
    </row>
    <row r="291" spans="2:5" ht="15.95" customHeight="1">
      <c r="B291" s="1433" t="s">
        <v>1020</v>
      </c>
      <c r="C291" s="1433"/>
      <c r="D291" s="1433"/>
      <c r="E291" s="989">
        <f>SUM(E261:E290)</f>
        <v>672086.51</v>
      </c>
    </row>
    <row r="292" spans="2:5" ht="15.95" customHeight="1">
      <c r="B292" s="1245" t="s">
        <v>516</v>
      </c>
      <c r="C292" s="1245"/>
      <c r="D292" s="1245"/>
      <c r="E292" s="1245"/>
    </row>
    <row r="293" spans="2:5" ht="15.95" customHeight="1">
      <c r="B293" s="983">
        <v>1</v>
      </c>
      <c r="C293" s="1049" t="s">
        <v>661</v>
      </c>
      <c r="D293" s="974">
        <v>2014</v>
      </c>
      <c r="E293" s="1165">
        <v>1147</v>
      </c>
    </row>
    <row r="294" spans="2:5" ht="15.95" customHeight="1">
      <c r="B294" s="983">
        <v>2</v>
      </c>
      <c r="C294" s="1049" t="s">
        <v>660</v>
      </c>
      <c r="D294" s="974">
        <v>2013</v>
      </c>
      <c r="E294" s="1165">
        <v>1077.92</v>
      </c>
    </row>
    <row r="295" spans="2:5" ht="15.95" customHeight="1">
      <c r="B295" s="983">
        <v>3</v>
      </c>
      <c r="C295" s="1049" t="s">
        <v>659</v>
      </c>
      <c r="D295" s="974">
        <v>2013</v>
      </c>
      <c r="E295" s="1165">
        <v>1026.06</v>
      </c>
    </row>
    <row r="296" spans="2:5" ht="15.95" customHeight="1">
      <c r="B296" s="983">
        <v>4</v>
      </c>
      <c r="C296" s="1049" t="s">
        <v>658</v>
      </c>
      <c r="D296" s="974">
        <v>2011</v>
      </c>
      <c r="E296" s="1166">
        <v>2600</v>
      </c>
    </row>
    <row r="297" spans="2:5" ht="15.95" customHeight="1">
      <c r="B297" s="983">
        <v>5</v>
      </c>
      <c r="C297" s="1167" t="s">
        <v>3755</v>
      </c>
      <c r="D297" s="974">
        <v>2011</v>
      </c>
      <c r="E297" s="1166">
        <v>4600</v>
      </c>
    </row>
    <row r="298" spans="2:5" ht="15.95" customHeight="1">
      <c r="B298" s="983">
        <v>6</v>
      </c>
      <c r="C298" s="1167" t="s">
        <v>3757</v>
      </c>
      <c r="D298" s="974">
        <v>2011</v>
      </c>
      <c r="E298" s="1166">
        <v>7887</v>
      </c>
    </row>
    <row r="299" spans="2:5" ht="15.95" customHeight="1">
      <c r="B299" s="1111">
        <v>7</v>
      </c>
      <c r="C299" s="1112" t="s">
        <v>2400</v>
      </c>
      <c r="D299" s="746">
        <v>2000</v>
      </c>
      <c r="E299" s="1113">
        <v>129381</v>
      </c>
    </row>
    <row r="300" spans="2:5" ht="15.95" customHeight="1">
      <c r="B300" s="107">
        <v>8</v>
      </c>
      <c r="C300" s="225" t="s">
        <v>2400</v>
      </c>
      <c r="D300" s="695">
        <v>2002</v>
      </c>
      <c r="E300" s="920">
        <v>40809</v>
      </c>
    </row>
    <row r="301" spans="2:5" ht="15.95" customHeight="1">
      <c r="B301" s="107">
        <v>9</v>
      </c>
      <c r="C301" s="225" t="s">
        <v>2401</v>
      </c>
      <c r="D301" s="695">
        <v>2004</v>
      </c>
      <c r="E301" s="920">
        <v>27989.24</v>
      </c>
    </row>
    <row r="302" spans="2:5" ht="15.95" customHeight="1">
      <c r="B302" s="107">
        <v>10</v>
      </c>
      <c r="C302" s="483" t="s">
        <v>2113</v>
      </c>
      <c r="D302" s="220">
        <v>1999</v>
      </c>
      <c r="E302" s="485">
        <v>19313.64</v>
      </c>
    </row>
    <row r="303" spans="2:5" ht="15.95" customHeight="1">
      <c r="B303" s="107">
        <v>11</v>
      </c>
      <c r="C303" s="483" t="s">
        <v>2908</v>
      </c>
      <c r="D303" s="220">
        <v>2000</v>
      </c>
      <c r="E303" s="485">
        <v>10699</v>
      </c>
    </row>
    <row r="304" spans="2:5" ht="15.95" customHeight="1">
      <c r="B304" s="107">
        <v>12</v>
      </c>
      <c r="C304" s="483" t="s">
        <v>2114</v>
      </c>
      <c r="D304" s="220">
        <v>2000</v>
      </c>
      <c r="E304" s="485">
        <v>12613.21</v>
      </c>
    </row>
    <row r="305" spans="2:5" ht="15.95" customHeight="1">
      <c r="B305" s="107">
        <v>13</v>
      </c>
      <c r="C305" s="483" t="s">
        <v>2115</v>
      </c>
      <c r="D305" s="220">
        <v>2001</v>
      </c>
      <c r="E305" s="485">
        <v>1999</v>
      </c>
    </row>
    <row r="306" spans="2:5" ht="15.95" customHeight="1">
      <c r="B306" s="107">
        <v>14</v>
      </c>
      <c r="C306" s="483" t="s">
        <v>2116</v>
      </c>
      <c r="D306" s="220">
        <v>2002</v>
      </c>
      <c r="E306" s="485">
        <v>1139</v>
      </c>
    </row>
    <row r="307" spans="2:5" ht="15.95" customHeight="1">
      <c r="B307" s="107">
        <v>15</v>
      </c>
      <c r="C307" s="483" t="s">
        <v>2117</v>
      </c>
      <c r="D307" s="220">
        <v>2002</v>
      </c>
      <c r="E307" s="485">
        <v>1139</v>
      </c>
    </row>
    <row r="308" spans="2:5" ht="15.95" customHeight="1">
      <c r="B308" s="107">
        <v>16</v>
      </c>
      <c r="C308" s="483" t="s">
        <v>2909</v>
      </c>
      <c r="D308" s="220">
        <v>2002</v>
      </c>
      <c r="E308" s="485">
        <v>20550</v>
      </c>
    </row>
    <row r="309" spans="2:5" ht="15.95" customHeight="1">
      <c r="B309" s="107">
        <v>17</v>
      </c>
      <c r="C309" s="483" t="s">
        <v>2118</v>
      </c>
      <c r="D309" s="517">
        <v>2003</v>
      </c>
      <c r="E309" s="485">
        <v>1325.65</v>
      </c>
    </row>
    <row r="310" spans="2:5" ht="15.95" customHeight="1">
      <c r="B310" s="107">
        <v>18</v>
      </c>
      <c r="C310" s="483" t="s">
        <v>2119</v>
      </c>
      <c r="D310" s="220">
        <v>2004</v>
      </c>
      <c r="E310" s="485">
        <v>1662.74</v>
      </c>
    </row>
    <row r="311" spans="2:5" ht="15.95" customHeight="1">
      <c r="B311" s="107">
        <v>19</v>
      </c>
      <c r="C311" s="483" t="s">
        <v>2120</v>
      </c>
      <c r="D311" s="220">
        <v>2004</v>
      </c>
      <c r="E311" s="485">
        <v>1288.32</v>
      </c>
    </row>
    <row r="312" spans="2:5" ht="15.95" customHeight="1">
      <c r="B312" s="107">
        <v>20</v>
      </c>
      <c r="C312" s="483" t="s">
        <v>2120</v>
      </c>
      <c r="D312" s="517">
        <v>2004</v>
      </c>
      <c r="E312" s="485">
        <v>1288.32</v>
      </c>
    </row>
    <row r="313" spans="2:5" ht="15.95" customHeight="1">
      <c r="B313" s="107">
        <v>21</v>
      </c>
      <c r="C313" s="483" t="s">
        <v>2120</v>
      </c>
      <c r="D313" s="220">
        <v>2004</v>
      </c>
      <c r="E313" s="485">
        <v>1288.32</v>
      </c>
    </row>
    <row r="314" spans="2:5" ht="15.95" customHeight="1">
      <c r="B314" s="107">
        <v>22</v>
      </c>
      <c r="C314" s="483" t="s">
        <v>2121</v>
      </c>
      <c r="D314" s="220">
        <v>2004</v>
      </c>
      <c r="E314" s="485">
        <v>409.31</v>
      </c>
    </row>
    <row r="315" spans="2:5" ht="15.95" customHeight="1">
      <c r="B315" s="107">
        <v>23</v>
      </c>
      <c r="C315" s="483" t="s">
        <v>2910</v>
      </c>
      <c r="D315" s="220">
        <v>2004</v>
      </c>
      <c r="E315" s="485">
        <v>4557.83</v>
      </c>
    </row>
    <row r="316" spans="2:5" ht="15.95" customHeight="1">
      <c r="B316" s="107">
        <v>24</v>
      </c>
      <c r="C316" s="483" t="s">
        <v>2122</v>
      </c>
      <c r="D316" s="220">
        <v>2005</v>
      </c>
      <c r="E316" s="485">
        <v>4318.8</v>
      </c>
    </row>
    <row r="317" spans="2:5" ht="15.95" customHeight="1">
      <c r="B317" s="107">
        <v>25</v>
      </c>
      <c r="C317" s="483" t="s">
        <v>2122</v>
      </c>
      <c r="D317" s="220">
        <v>2005</v>
      </c>
      <c r="E317" s="485">
        <v>4318.8</v>
      </c>
    </row>
    <row r="318" spans="2:5" ht="15.95" customHeight="1">
      <c r="B318" s="107">
        <v>26</v>
      </c>
      <c r="C318" s="483" t="s">
        <v>2123</v>
      </c>
      <c r="D318" s="220">
        <v>2005</v>
      </c>
      <c r="E318" s="485">
        <v>921.1</v>
      </c>
    </row>
    <row r="319" spans="2:5" ht="15.95" customHeight="1">
      <c r="B319" s="107">
        <v>27</v>
      </c>
      <c r="C319" s="483" t="s">
        <v>2124</v>
      </c>
      <c r="D319" s="220">
        <v>2005</v>
      </c>
      <c r="E319" s="485">
        <v>921.1</v>
      </c>
    </row>
    <row r="320" spans="2:5" ht="15.95" customHeight="1">
      <c r="B320" s="107">
        <v>28</v>
      </c>
      <c r="C320" s="483" t="s">
        <v>2125</v>
      </c>
      <c r="D320" s="220">
        <v>2005</v>
      </c>
      <c r="E320" s="485">
        <v>4345.01</v>
      </c>
    </row>
    <row r="321" spans="2:5" ht="15.95" customHeight="1">
      <c r="B321" s="107">
        <v>29</v>
      </c>
      <c r="C321" s="483" t="s">
        <v>2911</v>
      </c>
      <c r="D321" s="220">
        <v>2005</v>
      </c>
      <c r="E321" s="485">
        <v>244</v>
      </c>
    </row>
    <row r="322" spans="2:5" ht="15.95" customHeight="1">
      <c r="B322" s="107">
        <v>30</v>
      </c>
      <c r="C322" s="483" t="s">
        <v>2126</v>
      </c>
      <c r="D322" s="220">
        <v>2006</v>
      </c>
      <c r="E322" s="485">
        <v>1180</v>
      </c>
    </row>
    <row r="323" spans="2:5" ht="15.95" customHeight="1">
      <c r="B323" s="107">
        <v>31</v>
      </c>
      <c r="C323" s="483" t="s">
        <v>2127</v>
      </c>
      <c r="D323" s="220">
        <v>2006</v>
      </c>
      <c r="E323" s="485">
        <v>1180</v>
      </c>
    </row>
    <row r="324" spans="2:5" ht="15.95" customHeight="1">
      <c r="B324" s="107">
        <v>32</v>
      </c>
      <c r="C324" s="483" t="s">
        <v>2128</v>
      </c>
      <c r="D324" s="220">
        <v>2006</v>
      </c>
      <c r="E324" s="485">
        <v>51</v>
      </c>
    </row>
    <row r="325" spans="2:5" ht="15.95" customHeight="1">
      <c r="B325" s="107">
        <v>33</v>
      </c>
      <c r="C325" s="483" t="s">
        <v>2129</v>
      </c>
      <c r="D325" s="220">
        <v>2006</v>
      </c>
      <c r="E325" s="485">
        <v>1290</v>
      </c>
    </row>
    <row r="326" spans="2:5" ht="15.95" customHeight="1">
      <c r="B326" s="107">
        <v>34</v>
      </c>
      <c r="C326" s="483" t="s">
        <v>2130</v>
      </c>
      <c r="D326" s="220">
        <v>2006</v>
      </c>
      <c r="E326" s="485">
        <v>940</v>
      </c>
    </row>
    <row r="327" spans="2:5" ht="15.95" customHeight="1">
      <c r="B327" s="107">
        <v>35</v>
      </c>
      <c r="C327" s="483" t="s">
        <v>2131</v>
      </c>
      <c r="D327" s="220">
        <v>2006</v>
      </c>
      <c r="E327" s="485">
        <v>530</v>
      </c>
    </row>
    <row r="328" spans="2:5" ht="15.95" customHeight="1">
      <c r="B328" s="107">
        <v>36</v>
      </c>
      <c r="C328" s="483" t="s">
        <v>2912</v>
      </c>
      <c r="D328" s="220">
        <v>2006</v>
      </c>
      <c r="E328" s="485">
        <v>115751.67999999999</v>
      </c>
    </row>
    <row r="329" spans="2:5" ht="15.95" customHeight="1">
      <c r="B329" s="107">
        <v>37</v>
      </c>
      <c r="C329" s="483" t="s">
        <v>2132</v>
      </c>
      <c r="D329" s="220">
        <v>2006</v>
      </c>
      <c r="E329" s="485">
        <v>1600.01</v>
      </c>
    </row>
    <row r="330" spans="2:5" ht="15.95" customHeight="1">
      <c r="B330" s="107">
        <v>38</v>
      </c>
      <c r="C330" s="483" t="s">
        <v>2133</v>
      </c>
      <c r="D330" s="220">
        <v>2006</v>
      </c>
      <c r="E330" s="485">
        <v>1600.01</v>
      </c>
    </row>
    <row r="331" spans="2:5" ht="15.95" customHeight="1">
      <c r="B331" s="107">
        <v>39</v>
      </c>
      <c r="C331" s="483" t="s">
        <v>2913</v>
      </c>
      <c r="D331" s="220">
        <v>2006</v>
      </c>
      <c r="E331" s="485">
        <v>1600.01</v>
      </c>
    </row>
    <row r="332" spans="2:5" ht="15.95" customHeight="1">
      <c r="B332" s="107">
        <v>40</v>
      </c>
      <c r="C332" s="483" t="s">
        <v>2134</v>
      </c>
      <c r="D332" s="220">
        <v>2006</v>
      </c>
      <c r="E332" s="485">
        <v>13274.01</v>
      </c>
    </row>
    <row r="333" spans="2:5" ht="15.95" customHeight="1">
      <c r="B333" s="107">
        <v>41</v>
      </c>
      <c r="C333" s="483" t="s">
        <v>2135</v>
      </c>
      <c r="D333" s="220">
        <v>2006</v>
      </c>
      <c r="E333" s="485">
        <v>652.70000000000005</v>
      </c>
    </row>
    <row r="334" spans="2:5" ht="15.95" customHeight="1">
      <c r="B334" s="107">
        <v>42</v>
      </c>
      <c r="C334" s="483" t="s">
        <v>2135</v>
      </c>
      <c r="D334" s="220">
        <v>2006</v>
      </c>
      <c r="E334" s="485">
        <v>652.70000000000005</v>
      </c>
    </row>
    <row r="335" spans="2:5" ht="15.95" customHeight="1">
      <c r="B335" s="107">
        <v>43</v>
      </c>
      <c r="C335" s="483" t="s">
        <v>2135</v>
      </c>
      <c r="D335" s="220">
        <v>2006</v>
      </c>
      <c r="E335" s="485">
        <v>652.70000000000005</v>
      </c>
    </row>
    <row r="336" spans="2:5" ht="15.95" customHeight="1">
      <c r="B336" s="107">
        <v>44</v>
      </c>
      <c r="C336" s="483" t="s">
        <v>2135</v>
      </c>
      <c r="D336" s="220">
        <v>2006</v>
      </c>
      <c r="E336" s="485">
        <v>652.70000000000005</v>
      </c>
    </row>
    <row r="337" spans="2:5" ht="15.95" customHeight="1">
      <c r="B337" s="107">
        <v>45</v>
      </c>
      <c r="C337" s="483" t="s">
        <v>2914</v>
      </c>
      <c r="D337" s="220">
        <v>2006</v>
      </c>
      <c r="E337" s="485">
        <v>378.2</v>
      </c>
    </row>
    <row r="338" spans="2:5" ht="15.95" customHeight="1">
      <c r="B338" s="107">
        <v>46</v>
      </c>
      <c r="C338" s="483" t="s">
        <v>2914</v>
      </c>
      <c r="D338" s="517">
        <v>2006</v>
      </c>
      <c r="E338" s="485">
        <v>378.2</v>
      </c>
    </row>
    <row r="339" spans="2:5" ht="15.95" customHeight="1">
      <c r="B339" s="107">
        <v>47</v>
      </c>
      <c r="C339" s="483" t="s">
        <v>2914</v>
      </c>
      <c r="D339" s="517">
        <v>2006</v>
      </c>
      <c r="E339" s="485">
        <v>378.2</v>
      </c>
    </row>
    <row r="340" spans="2:5" ht="15.95" customHeight="1">
      <c r="B340" s="107">
        <v>48</v>
      </c>
      <c r="C340" s="483" t="s">
        <v>2914</v>
      </c>
      <c r="D340" s="517">
        <v>2006</v>
      </c>
      <c r="E340" s="485">
        <v>378.2</v>
      </c>
    </row>
    <row r="341" spans="2:5" ht="15.95" customHeight="1">
      <c r="B341" s="107">
        <v>49</v>
      </c>
      <c r="C341" s="483" t="s">
        <v>2914</v>
      </c>
      <c r="D341" s="220">
        <v>2006</v>
      </c>
      <c r="E341" s="485">
        <v>378.2</v>
      </c>
    </row>
    <row r="342" spans="2:5" ht="15.95" customHeight="1">
      <c r="B342" s="107">
        <v>50</v>
      </c>
      <c r="C342" s="483" t="s">
        <v>2914</v>
      </c>
      <c r="D342" s="220">
        <v>2006</v>
      </c>
      <c r="E342" s="485">
        <v>378.2</v>
      </c>
    </row>
    <row r="343" spans="2:5" ht="15.95" customHeight="1">
      <c r="B343" s="107">
        <v>51</v>
      </c>
      <c r="C343" s="483" t="s">
        <v>2914</v>
      </c>
      <c r="D343" s="220">
        <v>2006</v>
      </c>
      <c r="E343" s="485">
        <v>378.2</v>
      </c>
    </row>
    <row r="344" spans="2:5" ht="15.95" customHeight="1">
      <c r="B344" s="107">
        <v>52</v>
      </c>
      <c r="C344" s="483" t="s">
        <v>2914</v>
      </c>
      <c r="D344" s="220">
        <v>2006</v>
      </c>
      <c r="E344" s="485">
        <v>378.2</v>
      </c>
    </row>
    <row r="345" spans="2:5" ht="15.95" customHeight="1">
      <c r="B345" s="107">
        <v>53</v>
      </c>
      <c r="C345" s="483" t="s">
        <v>2914</v>
      </c>
      <c r="D345" s="517">
        <v>2006</v>
      </c>
      <c r="E345" s="485">
        <v>378.2</v>
      </c>
    </row>
    <row r="346" spans="2:5" ht="15.95" customHeight="1">
      <c r="B346" s="107">
        <v>54</v>
      </c>
      <c r="C346" s="483" t="s">
        <v>2914</v>
      </c>
      <c r="D346" s="517">
        <v>2006</v>
      </c>
      <c r="E346" s="485">
        <v>378.2</v>
      </c>
    </row>
    <row r="347" spans="2:5" ht="15.95" customHeight="1">
      <c r="B347" s="107">
        <v>55</v>
      </c>
      <c r="C347" s="483" t="s">
        <v>2136</v>
      </c>
      <c r="D347" s="220">
        <v>2006</v>
      </c>
      <c r="E347" s="485">
        <v>1703.12</v>
      </c>
    </row>
    <row r="348" spans="2:5" ht="15.95" customHeight="1">
      <c r="B348" s="107">
        <v>56</v>
      </c>
      <c r="C348" s="483" t="s">
        <v>2915</v>
      </c>
      <c r="D348" s="220">
        <v>2006</v>
      </c>
      <c r="E348" s="485">
        <v>520</v>
      </c>
    </row>
    <row r="349" spans="2:5" ht="15.95" customHeight="1">
      <c r="B349" s="107">
        <v>57</v>
      </c>
      <c r="C349" s="483" t="s">
        <v>123</v>
      </c>
      <c r="D349" s="220">
        <v>2006</v>
      </c>
      <c r="E349" s="485">
        <v>2885.24</v>
      </c>
    </row>
    <row r="350" spans="2:5" ht="15.95" customHeight="1">
      <c r="B350" s="107">
        <v>58</v>
      </c>
      <c r="C350" s="483" t="s">
        <v>2137</v>
      </c>
      <c r="D350" s="220">
        <v>2007</v>
      </c>
      <c r="E350" s="485">
        <v>797.88</v>
      </c>
    </row>
    <row r="351" spans="2:5" ht="15.95" customHeight="1">
      <c r="B351" s="107">
        <v>59</v>
      </c>
      <c r="C351" s="483" t="s">
        <v>2138</v>
      </c>
      <c r="D351" s="220">
        <v>2007</v>
      </c>
      <c r="E351" s="485">
        <v>1050.42</v>
      </c>
    </row>
    <row r="352" spans="2:5" ht="15.95" customHeight="1">
      <c r="B352" s="107">
        <v>60</v>
      </c>
      <c r="C352" s="483" t="s">
        <v>2139</v>
      </c>
      <c r="D352" s="220">
        <v>2007</v>
      </c>
      <c r="E352" s="485">
        <v>1073.5999999999999</v>
      </c>
    </row>
    <row r="353" spans="2:5" ht="15.95" customHeight="1">
      <c r="B353" s="107">
        <v>61</v>
      </c>
      <c r="C353" s="483" t="s">
        <v>2916</v>
      </c>
      <c r="D353" s="220">
        <v>2007</v>
      </c>
      <c r="E353" s="485">
        <v>1891</v>
      </c>
    </row>
    <row r="354" spans="2:5" ht="15.95" customHeight="1">
      <c r="B354" s="107">
        <v>62</v>
      </c>
      <c r="C354" s="483" t="s">
        <v>2917</v>
      </c>
      <c r="D354" s="220">
        <v>2007</v>
      </c>
      <c r="E354" s="485">
        <v>600</v>
      </c>
    </row>
    <row r="355" spans="2:5" ht="15.95" customHeight="1">
      <c r="B355" s="107">
        <v>63</v>
      </c>
      <c r="C355" s="483" t="s">
        <v>2140</v>
      </c>
      <c r="D355" s="220">
        <v>2007</v>
      </c>
      <c r="E355" s="485">
        <v>7104.06</v>
      </c>
    </row>
    <row r="356" spans="2:5" ht="15.95" customHeight="1">
      <c r="B356" s="107">
        <v>64</v>
      </c>
      <c r="C356" s="483" t="s">
        <v>2140</v>
      </c>
      <c r="D356" s="220">
        <v>2007</v>
      </c>
      <c r="E356" s="485">
        <v>2633.98</v>
      </c>
    </row>
    <row r="357" spans="2:5" ht="15.95" customHeight="1">
      <c r="B357" s="107">
        <v>65</v>
      </c>
      <c r="C357" s="483" t="s">
        <v>2140</v>
      </c>
      <c r="D357" s="220">
        <v>2007</v>
      </c>
      <c r="E357" s="485">
        <v>2633.98</v>
      </c>
    </row>
    <row r="358" spans="2:5" ht="15.95" customHeight="1">
      <c r="B358" s="107">
        <v>66</v>
      </c>
      <c r="C358" s="483" t="s">
        <v>2140</v>
      </c>
      <c r="D358" s="220">
        <v>2007</v>
      </c>
      <c r="E358" s="485">
        <v>2237.4899999999998</v>
      </c>
    </row>
    <row r="359" spans="2:5" ht="15.95" customHeight="1">
      <c r="B359" s="107">
        <v>67</v>
      </c>
      <c r="C359" s="483" t="s">
        <v>2097</v>
      </c>
      <c r="D359" s="517">
        <v>2007</v>
      </c>
      <c r="E359" s="485">
        <v>2400.04</v>
      </c>
    </row>
    <row r="360" spans="2:5" ht="15.95" customHeight="1">
      <c r="B360" s="107">
        <v>68</v>
      </c>
      <c r="C360" s="483" t="s">
        <v>2097</v>
      </c>
      <c r="D360" s="220">
        <v>2007</v>
      </c>
      <c r="E360" s="485">
        <v>2400.04</v>
      </c>
    </row>
    <row r="361" spans="2:5" ht="15.95" customHeight="1">
      <c r="B361" s="107">
        <v>69</v>
      </c>
      <c r="C361" s="483" t="s">
        <v>2918</v>
      </c>
      <c r="D361" s="220">
        <v>2007</v>
      </c>
      <c r="E361" s="485">
        <v>12957.86</v>
      </c>
    </row>
    <row r="362" spans="2:5" ht="15.95" customHeight="1">
      <c r="B362" s="107">
        <v>70</v>
      </c>
      <c r="C362" s="483" t="s">
        <v>2919</v>
      </c>
      <c r="D362" s="220">
        <v>2007</v>
      </c>
      <c r="E362" s="485">
        <v>5803.75</v>
      </c>
    </row>
    <row r="363" spans="2:5" ht="15.95" customHeight="1">
      <c r="B363" s="107">
        <v>71</v>
      </c>
      <c r="C363" s="483" t="s">
        <v>2919</v>
      </c>
      <c r="D363" s="220">
        <v>2007</v>
      </c>
      <c r="E363" s="485">
        <v>5803.75</v>
      </c>
    </row>
    <row r="364" spans="2:5" ht="15.95" customHeight="1">
      <c r="B364" s="107">
        <v>72</v>
      </c>
      <c r="C364" s="483" t="s">
        <v>2919</v>
      </c>
      <c r="D364" s="220">
        <v>2007</v>
      </c>
      <c r="E364" s="485">
        <v>4449.8900000000003</v>
      </c>
    </row>
    <row r="365" spans="2:5" ht="15.95" customHeight="1">
      <c r="B365" s="107">
        <v>73</v>
      </c>
      <c r="C365" s="483" t="s">
        <v>2141</v>
      </c>
      <c r="D365" s="220">
        <v>2007</v>
      </c>
      <c r="E365" s="485">
        <v>15579.4</v>
      </c>
    </row>
    <row r="366" spans="2:5" ht="15.95" customHeight="1">
      <c r="B366" s="107">
        <v>74</v>
      </c>
      <c r="C366" s="483" t="s">
        <v>2920</v>
      </c>
      <c r="D366" s="517">
        <v>2008</v>
      </c>
      <c r="E366" s="485">
        <v>4349.3</v>
      </c>
    </row>
    <row r="367" spans="2:5" ht="15.95" customHeight="1">
      <c r="B367" s="107">
        <v>75</v>
      </c>
      <c r="C367" s="483" t="s">
        <v>2920</v>
      </c>
      <c r="D367" s="220">
        <v>2008</v>
      </c>
      <c r="E367" s="485">
        <v>4349.3</v>
      </c>
    </row>
    <row r="368" spans="2:5" ht="15.95" customHeight="1">
      <c r="B368" s="107">
        <v>76</v>
      </c>
      <c r="C368" s="483" t="s">
        <v>2921</v>
      </c>
      <c r="D368" s="220">
        <v>2008</v>
      </c>
      <c r="E368" s="485">
        <v>1759.24</v>
      </c>
    </row>
    <row r="369" spans="2:5" ht="15.95" customHeight="1">
      <c r="B369" s="107">
        <v>77</v>
      </c>
      <c r="C369" s="483" t="s">
        <v>2921</v>
      </c>
      <c r="D369" s="220">
        <v>2008</v>
      </c>
      <c r="E369" s="485">
        <v>4512.78</v>
      </c>
    </row>
    <row r="370" spans="2:5" ht="15.95" customHeight="1">
      <c r="B370" s="107">
        <v>78</v>
      </c>
      <c r="C370" s="483" t="s">
        <v>2921</v>
      </c>
      <c r="D370" s="220">
        <v>2008</v>
      </c>
      <c r="E370" s="485">
        <v>1759.24</v>
      </c>
    </row>
    <row r="371" spans="2:5" ht="15.95" customHeight="1">
      <c r="B371" s="107">
        <v>79</v>
      </c>
      <c r="C371" s="483" t="s">
        <v>2921</v>
      </c>
      <c r="D371" s="220">
        <v>2008</v>
      </c>
      <c r="E371" s="485">
        <v>1759.24</v>
      </c>
    </row>
    <row r="372" spans="2:5" ht="15.95" customHeight="1">
      <c r="B372" s="107">
        <v>80</v>
      </c>
      <c r="C372" s="483" t="s">
        <v>2921</v>
      </c>
      <c r="D372" s="220">
        <v>2008</v>
      </c>
      <c r="E372" s="485">
        <v>1759.24</v>
      </c>
    </row>
    <row r="373" spans="2:5" ht="15.95" customHeight="1">
      <c r="B373" s="107">
        <v>81</v>
      </c>
      <c r="C373" s="483" t="s">
        <v>2921</v>
      </c>
      <c r="D373" s="220">
        <v>2008</v>
      </c>
      <c r="E373" s="485">
        <v>2359.48</v>
      </c>
    </row>
    <row r="374" spans="2:5" ht="15.95" customHeight="1">
      <c r="B374" s="107">
        <v>82</v>
      </c>
      <c r="C374" s="483" t="s">
        <v>2921</v>
      </c>
      <c r="D374" s="220">
        <v>2008</v>
      </c>
      <c r="E374" s="485">
        <v>2082.54</v>
      </c>
    </row>
    <row r="375" spans="2:5" ht="15.95" customHeight="1">
      <c r="B375" s="107">
        <v>83</v>
      </c>
      <c r="C375" s="483" t="s">
        <v>2921</v>
      </c>
      <c r="D375" s="220">
        <v>2008</v>
      </c>
      <c r="E375" s="485">
        <v>1759.24</v>
      </c>
    </row>
    <row r="376" spans="2:5" ht="15.95" customHeight="1">
      <c r="B376" s="107">
        <v>84</v>
      </c>
      <c r="C376" s="483" t="s">
        <v>2921</v>
      </c>
      <c r="D376" s="220">
        <v>2008</v>
      </c>
      <c r="E376" s="485">
        <v>1759.24</v>
      </c>
    </row>
    <row r="377" spans="2:5" ht="15.95" customHeight="1">
      <c r="B377" s="107">
        <v>85</v>
      </c>
      <c r="C377" s="483" t="s">
        <v>2921</v>
      </c>
      <c r="D377" s="220">
        <v>2008</v>
      </c>
      <c r="E377" s="485">
        <v>1759.24</v>
      </c>
    </row>
    <row r="378" spans="2:5" ht="15.95" customHeight="1">
      <c r="B378" s="107">
        <v>86</v>
      </c>
      <c r="C378" s="483" t="s">
        <v>2921</v>
      </c>
      <c r="D378" s="220">
        <v>2008</v>
      </c>
      <c r="E378" s="485">
        <v>1759.24</v>
      </c>
    </row>
    <row r="379" spans="2:5" ht="15.95" customHeight="1">
      <c r="B379" s="107">
        <v>87</v>
      </c>
      <c r="C379" s="483" t="s">
        <v>2921</v>
      </c>
      <c r="D379" s="220">
        <v>2008</v>
      </c>
      <c r="E379" s="485">
        <v>1759.24</v>
      </c>
    </row>
    <row r="380" spans="2:5" ht="15.95" customHeight="1">
      <c r="B380" s="107">
        <v>88</v>
      </c>
      <c r="C380" s="483" t="s">
        <v>2921</v>
      </c>
      <c r="D380" s="220">
        <v>2008</v>
      </c>
      <c r="E380" s="485">
        <v>1759.24</v>
      </c>
    </row>
    <row r="381" spans="2:5" ht="15.95" customHeight="1">
      <c r="B381" s="107">
        <v>89</v>
      </c>
      <c r="C381" s="483" t="s">
        <v>2921</v>
      </c>
      <c r="D381" s="220">
        <v>2008</v>
      </c>
      <c r="E381" s="485">
        <v>6229.32</v>
      </c>
    </row>
    <row r="382" spans="2:5" ht="15.95" customHeight="1">
      <c r="B382" s="107">
        <v>90</v>
      </c>
      <c r="C382" s="483" t="s">
        <v>2921</v>
      </c>
      <c r="D382" s="220">
        <v>2008</v>
      </c>
      <c r="E382" s="485">
        <v>1759.24</v>
      </c>
    </row>
    <row r="383" spans="2:5" ht="15.95" customHeight="1">
      <c r="B383" s="107">
        <v>91</v>
      </c>
      <c r="C383" s="483" t="s">
        <v>2922</v>
      </c>
      <c r="D383" s="220">
        <v>2008</v>
      </c>
      <c r="E383" s="485">
        <v>6027.4</v>
      </c>
    </row>
    <row r="384" spans="2:5" ht="15.95" customHeight="1">
      <c r="B384" s="107">
        <v>92</v>
      </c>
      <c r="C384" s="483" t="s">
        <v>2082</v>
      </c>
      <c r="D384" s="220">
        <v>2010</v>
      </c>
      <c r="E384" s="485">
        <v>18727</v>
      </c>
    </row>
    <row r="385" spans="2:5" ht="15.95" customHeight="1">
      <c r="B385" s="107">
        <v>93</v>
      </c>
      <c r="C385" s="483" t="s">
        <v>2923</v>
      </c>
      <c r="D385" s="220">
        <v>2010</v>
      </c>
      <c r="E385" s="485">
        <v>17080</v>
      </c>
    </row>
    <row r="386" spans="2:5" ht="15.95" customHeight="1">
      <c r="B386" s="107">
        <v>94</v>
      </c>
      <c r="C386" s="483" t="s">
        <v>2923</v>
      </c>
      <c r="D386" s="220">
        <v>2010</v>
      </c>
      <c r="E386" s="485">
        <v>17080</v>
      </c>
    </row>
    <row r="387" spans="2:5" ht="15.95" customHeight="1">
      <c r="B387" s="107">
        <v>95</v>
      </c>
      <c r="C387" s="483" t="s">
        <v>2923</v>
      </c>
      <c r="D387" s="220">
        <v>2010</v>
      </c>
      <c r="E387" s="485">
        <v>17080</v>
      </c>
    </row>
    <row r="388" spans="2:5" ht="15.95" customHeight="1">
      <c r="B388" s="107">
        <v>96</v>
      </c>
      <c r="C388" s="483" t="s">
        <v>2923</v>
      </c>
      <c r="D388" s="220">
        <v>2010</v>
      </c>
      <c r="E388" s="485">
        <v>17080</v>
      </c>
    </row>
    <row r="389" spans="2:5" ht="15.95" customHeight="1">
      <c r="B389" s="107">
        <v>97</v>
      </c>
      <c r="C389" s="483" t="s">
        <v>2923</v>
      </c>
      <c r="D389" s="220">
        <v>2010</v>
      </c>
      <c r="E389" s="485">
        <v>17080</v>
      </c>
    </row>
    <row r="390" spans="2:5" ht="15.95" customHeight="1">
      <c r="B390" s="107">
        <v>98</v>
      </c>
      <c r="C390" s="483" t="s">
        <v>2083</v>
      </c>
      <c r="D390" s="220">
        <v>2010</v>
      </c>
      <c r="E390" s="485">
        <v>3249.86</v>
      </c>
    </row>
    <row r="391" spans="2:5" ht="15.95" customHeight="1">
      <c r="B391" s="107">
        <v>99</v>
      </c>
      <c r="C391" s="483" t="s">
        <v>123</v>
      </c>
      <c r="D391" s="220">
        <v>2010</v>
      </c>
      <c r="E391" s="485">
        <v>4127.26</v>
      </c>
    </row>
    <row r="392" spans="2:5" ht="15.95" customHeight="1">
      <c r="B392" s="107">
        <v>100</v>
      </c>
      <c r="C392" s="483" t="s">
        <v>123</v>
      </c>
      <c r="D392" s="220">
        <v>2010</v>
      </c>
      <c r="E392" s="485">
        <v>6280.56</v>
      </c>
    </row>
    <row r="393" spans="2:5" ht="15.95" customHeight="1">
      <c r="B393" s="107">
        <v>101</v>
      </c>
      <c r="C393" s="483" t="s">
        <v>123</v>
      </c>
      <c r="D393" s="220">
        <v>2010</v>
      </c>
      <c r="E393" s="485">
        <v>6880.8</v>
      </c>
    </row>
    <row r="394" spans="2:5" ht="15.95" customHeight="1">
      <c r="B394" s="107">
        <v>102</v>
      </c>
      <c r="C394" s="483" t="s">
        <v>123</v>
      </c>
      <c r="D394" s="220">
        <v>2010</v>
      </c>
      <c r="E394" s="485">
        <v>3932.06</v>
      </c>
    </row>
    <row r="395" spans="2:5" ht="15.95" customHeight="1">
      <c r="B395" s="107">
        <v>103</v>
      </c>
      <c r="C395" s="483" t="s">
        <v>123</v>
      </c>
      <c r="D395" s="220">
        <v>2010</v>
      </c>
      <c r="E395" s="485">
        <v>4127.26</v>
      </c>
    </row>
    <row r="396" spans="2:5" ht="15.95" customHeight="1">
      <c r="B396" s="107">
        <v>104</v>
      </c>
      <c r="C396" s="483" t="s">
        <v>123</v>
      </c>
      <c r="D396" s="220">
        <v>2010</v>
      </c>
      <c r="E396" s="485">
        <v>4127.26</v>
      </c>
    </row>
    <row r="397" spans="2:5" ht="15.95" customHeight="1">
      <c r="B397" s="107">
        <v>105</v>
      </c>
      <c r="C397" s="483" t="s">
        <v>123</v>
      </c>
      <c r="D397" s="220">
        <v>2010</v>
      </c>
      <c r="E397" s="485">
        <v>4727.5</v>
      </c>
    </row>
    <row r="398" spans="2:5" ht="15.95" customHeight="1">
      <c r="B398" s="107">
        <v>106</v>
      </c>
      <c r="C398" s="483" t="s">
        <v>140</v>
      </c>
      <c r="D398" s="220">
        <v>2010</v>
      </c>
      <c r="E398" s="485">
        <v>3932.06</v>
      </c>
    </row>
    <row r="399" spans="2:5" ht="15.95" customHeight="1">
      <c r="B399" s="107">
        <v>107</v>
      </c>
      <c r="C399" s="483" t="s">
        <v>140</v>
      </c>
      <c r="D399" s="220">
        <v>2010</v>
      </c>
      <c r="E399" s="485">
        <v>600.24</v>
      </c>
    </row>
    <row r="400" spans="2:5" ht="15.95" customHeight="1">
      <c r="B400" s="107">
        <v>108</v>
      </c>
      <c r="C400" s="483" t="s">
        <v>91</v>
      </c>
      <c r="D400" s="220">
        <v>2010</v>
      </c>
      <c r="E400" s="485">
        <v>11701.02</v>
      </c>
    </row>
    <row r="401" spans="2:5" ht="15.95" customHeight="1">
      <c r="B401" s="107">
        <v>109</v>
      </c>
      <c r="C401" s="483" t="s">
        <v>140</v>
      </c>
      <c r="D401" s="220">
        <v>2010</v>
      </c>
      <c r="E401" s="485">
        <v>600.24</v>
      </c>
    </row>
    <row r="402" spans="2:5" ht="15.95" customHeight="1">
      <c r="B402" s="107">
        <v>110</v>
      </c>
      <c r="C402" s="483" t="s">
        <v>140</v>
      </c>
      <c r="D402" s="220">
        <v>2010</v>
      </c>
      <c r="E402" s="485">
        <v>600.24</v>
      </c>
    </row>
    <row r="403" spans="2:5" ht="15.95" customHeight="1">
      <c r="B403" s="107">
        <v>111</v>
      </c>
      <c r="C403" s="483" t="s">
        <v>140</v>
      </c>
      <c r="D403" s="220">
        <v>2010</v>
      </c>
      <c r="E403" s="485">
        <v>600.24</v>
      </c>
    </row>
    <row r="404" spans="2:5" ht="15.95" customHeight="1">
      <c r="B404" s="107">
        <v>112</v>
      </c>
      <c r="C404" s="483" t="s">
        <v>140</v>
      </c>
      <c r="D404" s="220">
        <v>2010</v>
      </c>
      <c r="E404" s="485">
        <v>600.24</v>
      </c>
    </row>
    <row r="405" spans="2:5" ht="15.95" customHeight="1">
      <c r="B405" s="107">
        <v>113</v>
      </c>
      <c r="C405" s="483" t="s">
        <v>140</v>
      </c>
      <c r="D405" s="220">
        <v>2010</v>
      </c>
      <c r="E405" s="485">
        <v>600.24</v>
      </c>
    </row>
    <row r="406" spans="2:5" ht="15.95" customHeight="1">
      <c r="B406" s="107">
        <v>114</v>
      </c>
      <c r="C406" s="483" t="s">
        <v>123</v>
      </c>
      <c r="D406" s="220">
        <v>2010</v>
      </c>
      <c r="E406" s="485">
        <v>4127.26</v>
      </c>
    </row>
    <row r="407" spans="2:5" ht="15.95" customHeight="1">
      <c r="B407" s="107">
        <v>115</v>
      </c>
      <c r="C407" s="483" t="s">
        <v>2924</v>
      </c>
      <c r="D407" s="220">
        <v>2010</v>
      </c>
      <c r="E407" s="485">
        <v>33621.980000000003</v>
      </c>
    </row>
    <row r="408" spans="2:5" ht="15.95" customHeight="1">
      <c r="B408" s="107">
        <v>116</v>
      </c>
      <c r="C408" s="483" t="s">
        <v>2084</v>
      </c>
      <c r="D408" s="220">
        <v>2010</v>
      </c>
      <c r="E408" s="485">
        <v>30818.42</v>
      </c>
    </row>
    <row r="409" spans="2:5" ht="15.95" customHeight="1">
      <c r="B409" s="107">
        <v>117</v>
      </c>
      <c r="C409" s="483" t="s">
        <v>2286</v>
      </c>
      <c r="D409" s="220">
        <v>2010</v>
      </c>
      <c r="E409" s="485">
        <v>3426.98</v>
      </c>
    </row>
    <row r="410" spans="2:5" ht="15.95" customHeight="1">
      <c r="B410" s="107">
        <v>118</v>
      </c>
      <c r="C410" s="483" t="s">
        <v>123</v>
      </c>
      <c r="D410" s="220">
        <v>2010</v>
      </c>
      <c r="E410" s="485">
        <v>4127.26</v>
      </c>
    </row>
    <row r="411" spans="2:5" ht="15.95" customHeight="1">
      <c r="B411" s="107">
        <v>119</v>
      </c>
      <c r="C411" s="483" t="s">
        <v>123</v>
      </c>
      <c r="D411" s="220">
        <v>2010</v>
      </c>
      <c r="E411" s="485">
        <v>4127.26</v>
      </c>
    </row>
    <row r="412" spans="2:5" ht="15.95" customHeight="1">
      <c r="B412" s="107">
        <v>120</v>
      </c>
      <c r="C412" s="483" t="s">
        <v>123</v>
      </c>
      <c r="D412" s="220">
        <v>2010</v>
      </c>
      <c r="E412" s="485">
        <v>4127.26</v>
      </c>
    </row>
    <row r="413" spans="2:5" ht="15.95" customHeight="1">
      <c r="B413" s="107">
        <v>121</v>
      </c>
      <c r="C413" s="483" t="s">
        <v>123</v>
      </c>
      <c r="D413" s="220">
        <v>2010</v>
      </c>
      <c r="E413" s="485">
        <v>4727.5</v>
      </c>
    </row>
    <row r="414" spans="2:5" ht="15.95" customHeight="1">
      <c r="B414" s="107">
        <v>122</v>
      </c>
      <c r="C414" s="483" t="s">
        <v>123</v>
      </c>
      <c r="D414" s="220">
        <v>2010</v>
      </c>
      <c r="E414" s="485">
        <v>4127.26</v>
      </c>
    </row>
    <row r="415" spans="2:5" ht="15.95" customHeight="1">
      <c r="B415" s="107">
        <v>123</v>
      </c>
      <c r="C415" s="483" t="s">
        <v>123</v>
      </c>
      <c r="D415" s="220">
        <v>2010</v>
      </c>
      <c r="E415" s="485">
        <v>9006.0400000000009</v>
      </c>
    </row>
    <row r="416" spans="2:5" ht="15.95" customHeight="1">
      <c r="B416" s="107">
        <v>124</v>
      </c>
      <c r="C416" s="483" t="s">
        <v>123</v>
      </c>
      <c r="D416" s="220">
        <v>2010</v>
      </c>
      <c r="E416" s="485">
        <v>4727.5</v>
      </c>
    </row>
    <row r="417" spans="2:5" ht="15.95" customHeight="1">
      <c r="B417" s="107">
        <v>125</v>
      </c>
      <c r="C417" s="483" t="s">
        <v>123</v>
      </c>
      <c r="D417" s="220">
        <v>2010</v>
      </c>
      <c r="E417" s="485">
        <v>8398.48</v>
      </c>
    </row>
    <row r="418" spans="2:5" ht="15.95" customHeight="1">
      <c r="B418" s="107">
        <v>126</v>
      </c>
      <c r="C418" s="483" t="s">
        <v>123</v>
      </c>
      <c r="D418" s="220">
        <v>2010</v>
      </c>
      <c r="E418" s="485">
        <v>4127.26</v>
      </c>
    </row>
    <row r="419" spans="2:5" ht="15.95" customHeight="1">
      <c r="B419" s="107">
        <v>127</v>
      </c>
      <c r="C419" s="483" t="s">
        <v>123</v>
      </c>
      <c r="D419" s="220">
        <v>2010</v>
      </c>
      <c r="E419" s="485">
        <v>4127.26</v>
      </c>
    </row>
    <row r="420" spans="2:5" ht="15.95" customHeight="1">
      <c r="B420" s="107">
        <v>128</v>
      </c>
      <c r="C420" s="483" t="s">
        <v>123</v>
      </c>
      <c r="D420" s="220">
        <v>2010</v>
      </c>
      <c r="E420" s="485">
        <v>4127.26</v>
      </c>
    </row>
    <row r="421" spans="2:5" ht="15.95" customHeight="1">
      <c r="B421" s="107">
        <v>129</v>
      </c>
      <c r="C421" s="483" t="s">
        <v>123</v>
      </c>
      <c r="D421" s="220">
        <v>2010</v>
      </c>
      <c r="E421" s="485">
        <v>4127.26</v>
      </c>
    </row>
    <row r="422" spans="2:5" ht="15.95" customHeight="1">
      <c r="B422" s="107">
        <v>130</v>
      </c>
      <c r="C422" s="483" t="s">
        <v>123</v>
      </c>
      <c r="D422" s="220">
        <v>2010</v>
      </c>
      <c r="E422" s="485">
        <v>4127.26</v>
      </c>
    </row>
    <row r="423" spans="2:5" ht="15.95" customHeight="1">
      <c r="B423" s="107">
        <v>131</v>
      </c>
      <c r="C423" s="483" t="s">
        <v>123</v>
      </c>
      <c r="D423" s="220">
        <v>2010</v>
      </c>
      <c r="E423" s="485">
        <v>4127.26</v>
      </c>
    </row>
    <row r="424" spans="2:5" ht="15.95" customHeight="1">
      <c r="B424" s="107">
        <v>132</v>
      </c>
      <c r="C424" s="483" t="s">
        <v>123</v>
      </c>
      <c r="D424" s="220">
        <v>2010</v>
      </c>
      <c r="E424" s="485">
        <v>4127.26</v>
      </c>
    </row>
    <row r="425" spans="2:5" ht="15.95" customHeight="1">
      <c r="B425" s="107">
        <v>133</v>
      </c>
      <c r="C425" s="483" t="s">
        <v>123</v>
      </c>
      <c r="D425" s="220">
        <v>2010</v>
      </c>
      <c r="E425" s="485">
        <v>4727.5</v>
      </c>
    </row>
    <row r="426" spans="2:5" ht="15.95" customHeight="1">
      <c r="B426" s="107">
        <v>134</v>
      </c>
      <c r="C426" s="483" t="s">
        <v>123</v>
      </c>
      <c r="D426" s="220">
        <v>2010</v>
      </c>
      <c r="E426" s="485">
        <v>4127.26</v>
      </c>
    </row>
    <row r="427" spans="2:5" ht="15.95" customHeight="1">
      <c r="B427" s="107">
        <v>135</v>
      </c>
      <c r="C427" s="483" t="s">
        <v>123</v>
      </c>
      <c r="D427" s="220">
        <v>2010</v>
      </c>
      <c r="E427" s="485">
        <v>4127.26</v>
      </c>
    </row>
    <row r="428" spans="2:5" ht="15.95" customHeight="1">
      <c r="B428" s="107">
        <v>136</v>
      </c>
      <c r="C428" s="483" t="s">
        <v>123</v>
      </c>
      <c r="D428" s="220">
        <v>2010</v>
      </c>
      <c r="E428" s="485">
        <v>4127.26</v>
      </c>
    </row>
    <row r="429" spans="2:5" ht="15.95" customHeight="1">
      <c r="B429" s="107">
        <v>137</v>
      </c>
      <c r="C429" s="483" t="s">
        <v>123</v>
      </c>
      <c r="D429" s="220">
        <v>2010</v>
      </c>
      <c r="E429" s="485">
        <v>4127.26</v>
      </c>
    </row>
    <row r="430" spans="2:5" ht="15.95" customHeight="1">
      <c r="B430" s="107">
        <v>138</v>
      </c>
      <c r="C430" s="483" t="s">
        <v>123</v>
      </c>
      <c r="D430" s="220">
        <v>2010</v>
      </c>
      <c r="E430" s="485">
        <v>4127.26</v>
      </c>
    </row>
    <row r="431" spans="2:5" ht="15.95" customHeight="1">
      <c r="B431" s="107">
        <v>139</v>
      </c>
      <c r="C431" s="483" t="s">
        <v>123</v>
      </c>
      <c r="D431" s="220">
        <v>2010</v>
      </c>
      <c r="E431" s="485">
        <v>4127.26</v>
      </c>
    </row>
    <row r="432" spans="2:5" ht="15.95" customHeight="1">
      <c r="B432" s="107">
        <v>140</v>
      </c>
      <c r="C432" s="483" t="s">
        <v>123</v>
      </c>
      <c r="D432" s="220">
        <v>2010</v>
      </c>
      <c r="E432" s="485">
        <v>4127.26</v>
      </c>
    </row>
    <row r="433" spans="2:5" ht="15.95" customHeight="1">
      <c r="B433" s="107">
        <v>141</v>
      </c>
      <c r="C433" s="483" t="s">
        <v>123</v>
      </c>
      <c r="D433" s="220">
        <v>2010</v>
      </c>
      <c r="E433" s="485">
        <v>4127.26</v>
      </c>
    </row>
    <row r="434" spans="2:5" ht="15.95" customHeight="1">
      <c r="B434" s="107">
        <v>142</v>
      </c>
      <c r="C434" s="483" t="s">
        <v>123</v>
      </c>
      <c r="D434" s="220">
        <v>2010</v>
      </c>
      <c r="E434" s="485">
        <v>4727.5</v>
      </c>
    </row>
    <row r="435" spans="2:5" ht="15.95" customHeight="1">
      <c r="B435" s="107">
        <v>143</v>
      </c>
      <c r="C435" s="483" t="s">
        <v>123</v>
      </c>
      <c r="D435" s="220">
        <v>2010</v>
      </c>
      <c r="E435" s="485">
        <v>4127.26</v>
      </c>
    </row>
    <row r="436" spans="2:5" ht="15.95" customHeight="1">
      <c r="B436" s="107">
        <v>144</v>
      </c>
      <c r="C436" s="483" t="s">
        <v>123</v>
      </c>
      <c r="D436" s="220">
        <v>2010</v>
      </c>
      <c r="E436" s="485">
        <v>4127.26</v>
      </c>
    </row>
    <row r="437" spans="2:5" ht="15.95" customHeight="1">
      <c r="B437" s="107">
        <v>145</v>
      </c>
      <c r="C437" s="483" t="s">
        <v>123</v>
      </c>
      <c r="D437" s="220">
        <v>2010</v>
      </c>
      <c r="E437" s="485">
        <v>4727.5</v>
      </c>
    </row>
    <row r="438" spans="2:5" ht="15.95" customHeight="1">
      <c r="B438" s="107">
        <v>146</v>
      </c>
      <c r="C438" s="483" t="s">
        <v>123</v>
      </c>
      <c r="D438" s="220">
        <v>2010</v>
      </c>
      <c r="E438" s="485">
        <v>4127.26</v>
      </c>
    </row>
    <row r="439" spans="2:5" ht="15.95" customHeight="1">
      <c r="B439" s="107">
        <v>147</v>
      </c>
      <c r="C439" s="483" t="s">
        <v>123</v>
      </c>
      <c r="D439" s="220">
        <v>2010</v>
      </c>
      <c r="E439" s="485">
        <v>4127.26</v>
      </c>
    </row>
    <row r="440" spans="2:5" ht="15.95" customHeight="1">
      <c r="B440" s="107">
        <v>148</v>
      </c>
      <c r="C440" s="483" t="s">
        <v>123</v>
      </c>
      <c r="D440" s="220">
        <v>2010</v>
      </c>
      <c r="E440" s="485">
        <v>4727.5</v>
      </c>
    </row>
    <row r="441" spans="2:5" ht="15.95" customHeight="1">
      <c r="B441" s="107">
        <v>149</v>
      </c>
      <c r="C441" s="483" t="s">
        <v>123</v>
      </c>
      <c r="D441" s="220">
        <v>2010</v>
      </c>
      <c r="E441" s="485">
        <v>4127.26</v>
      </c>
    </row>
    <row r="442" spans="2:5" ht="15.95" customHeight="1">
      <c r="B442" s="107">
        <v>150</v>
      </c>
      <c r="C442" s="483" t="s">
        <v>123</v>
      </c>
      <c r="D442" s="220">
        <v>2010</v>
      </c>
      <c r="E442" s="485">
        <v>4127.26</v>
      </c>
    </row>
    <row r="443" spans="2:5" ht="15.95" customHeight="1">
      <c r="B443" s="107">
        <v>151</v>
      </c>
      <c r="C443" s="483" t="s">
        <v>123</v>
      </c>
      <c r="D443" s="220">
        <v>2010</v>
      </c>
      <c r="E443" s="485">
        <v>4127.26</v>
      </c>
    </row>
    <row r="444" spans="2:5" ht="15.95" customHeight="1">
      <c r="B444" s="107">
        <v>152</v>
      </c>
      <c r="C444" s="483" t="s">
        <v>123</v>
      </c>
      <c r="D444" s="220">
        <v>2010</v>
      </c>
      <c r="E444" s="485">
        <v>4127.26</v>
      </c>
    </row>
    <row r="445" spans="2:5" ht="15.95" customHeight="1">
      <c r="B445" s="107">
        <v>153</v>
      </c>
      <c r="C445" s="483" t="s">
        <v>123</v>
      </c>
      <c r="D445" s="220">
        <v>2010</v>
      </c>
      <c r="E445" s="485">
        <v>4127.26</v>
      </c>
    </row>
    <row r="446" spans="2:5" ht="15.95" customHeight="1">
      <c r="B446" s="107">
        <v>154</v>
      </c>
      <c r="C446" s="483" t="s">
        <v>123</v>
      </c>
      <c r="D446" s="220">
        <v>2010</v>
      </c>
      <c r="E446" s="485">
        <v>4127.26</v>
      </c>
    </row>
    <row r="447" spans="2:5" ht="15.95" customHeight="1">
      <c r="B447" s="107">
        <v>155</v>
      </c>
      <c r="C447" s="483" t="s">
        <v>123</v>
      </c>
      <c r="D447" s="220">
        <v>2010</v>
      </c>
      <c r="E447" s="485">
        <v>9006.0400000000009</v>
      </c>
    </row>
    <row r="448" spans="2:5" ht="15.95" customHeight="1">
      <c r="B448" s="107">
        <v>156</v>
      </c>
      <c r="C448" s="483" t="s">
        <v>123</v>
      </c>
      <c r="D448" s="220">
        <v>2010</v>
      </c>
      <c r="E448" s="485">
        <v>4127.26</v>
      </c>
    </row>
    <row r="449" spans="2:5" ht="15.95" customHeight="1">
      <c r="B449" s="107">
        <v>157</v>
      </c>
      <c r="C449" s="483" t="s">
        <v>123</v>
      </c>
      <c r="D449" s="220">
        <v>2010</v>
      </c>
      <c r="E449" s="485">
        <v>4127.26</v>
      </c>
    </row>
    <row r="450" spans="2:5" ht="15.95" customHeight="1">
      <c r="B450" s="107">
        <v>158</v>
      </c>
      <c r="C450" s="483" t="s">
        <v>123</v>
      </c>
      <c r="D450" s="220">
        <v>2010</v>
      </c>
      <c r="E450" s="485">
        <v>4127.26</v>
      </c>
    </row>
    <row r="451" spans="2:5" ht="15.95" customHeight="1">
      <c r="B451" s="107">
        <v>159</v>
      </c>
      <c r="C451" s="483" t="s">
        <v>140</v>
      </c>
      <c r="D451" s="220">
        <v>2010</v>
      </c>
      <c r="E451" s="485">
        <v>600.24</v>
      </c>
    </row>
    <row r="452" spans="2:5" ht="15.95" customHeight="1">
      <c r="B452" s="107">
        <v>160</v>
      </c>
      <c r="C452" s="483" t="s">
        <v>123</v>
      </c>
      <c r="D452" s="220">
        <v>2010</v>
      </c>
      <c r="E452" s="485">
        <v>4127.26</v>
      </c>
    </row>
    <row r="453" spans="2:5" ht="15.95" customHeight="1">
      <c r="B453" s="107">
        <v>161</v>
      </c>
      <c r="C453" s="483" t="s">
        <v>123</v>
      </c>
      <c r="D453" s="220">
        <v>2010</v>
      </c>
      <c r="E453" s="485">
        <v>4127.26</v>
      </c>
    </row>
    <row r="454" spans="2:5" ht="15.95" customHeight="1">
      <c r="B454" s="107">
        <v>162</v>
      </c>
      <c r="C454" s="483" t="s">
        <v>123</v>
      </c>
      <c r="D454" s="220">
        <v>2010</v>
      </c>
      <c r="E454" s="485">
        <v>4127.26</v>
      </c>
    </row>
    <row r="455" spans="2:5" ht="15.95" customHeight="1">
      <c r="B455" s="107">
        <v>163</v>
      </c>
      <c r="C455" s="483" t="s">
        <v>123</v>
      </c>
      <c r="D455" s="220">
        <v>2010</v>
      </c>
      <c r="E455" s="485">
        <v>4127.26</v>
      </c>
    </row>
    <row r="456" spans="2:5" ht="15.95" customHeight="1">
      <c r="B456" s="107">
        <v>164</v>
      </c>
      <c r="C456" s="483" t="s">
        <v>123</v>
      </c>
      <c r="D456" s="220">
        <v>2010</v>
      </c>
      <c r="E456" s="485">
        <v>4127.26</v>
      </c>
    </row>
    <row r="457" spans="2:5" ht="15.95" customHeight="1">
      <c r="B457" s="107">
        <v>165</v>
      </c>
      <c r="C457" s="483" t="s">
        <v>123</v>
      </c>
      <c r="D457" s="220">
        <v>2010</v>
      </c>
      <c r="E457" s="485">
        <v>8385.06</v>
      </c>
    </row>
    <row r="458" spans="2:5" ht="15.95" customHeight="1">
      <c r="B458" s="107">
        <v>166</v>
      </c>
      <c r="C458" s="483" t="s">
        <v>123</v>
      </c>
      <c r="D458" s="220">
        <v>2010</v>
      </c>
      <c r="E458" s="485">
        <v>4727.5</v>
      </c>
    </row>
    <row r="459" spans="2:5" ht="15.95" customHeight="1">
      <c r="B459" s="107">
        <v>167</v>
      </c>
      <c r="C459" s="483" t="s">
        <v>123</v>
      </c>
      <c r="D459" s="220">
        <v>2010</v>
      </c>
      <c r="E459" s="485">
        <v>4127.26</v>
      </c>
    </row>
    <row r="460" spans="2:5" ht="15.95" customHeight="1">
      <c r="B460" s="107">
        <v>168</v>
      </c>
      <c r="C460" s="483" t="s">
        <v>123</v>
      </c>
      <c r="D460" s="220">
        <v>2010</v>
      </c>
      <c r="E460" s="485">
        <v>4127.26</v>
      </c>
    </row>
    <row r="461" spans="2:5" ht="15.95" customHeight="1">
      <c r="B461" s="107">
        <v>169</v>
      </c>
      <c r="C461" s="483" t="s">
        <v>123</v>
      </c>
      <c r="D461" s="220">
        <v>2010</v>
      </c>
      <c r="E461" s="485">
        <v>4127.26</v>
      </c>
    </row>
    <row r="462" spans="2:5" ht="15.95" customHeight="1">
      <c r="B462" s="107">
        <v>170</v>
      </c>
      <c r="C462" s="483" t="s">
        <v>123</v>
      </c>
      <c r="D462" s="220">
        <v>2010</v>
      </c>
      <c r="E462" s="485">
        <v>4127.26</v>
      </c>
    </row>
    <row r="463" spans="2:5" ht="15.95" customHeight="1">
      <c r="B463" s="107">
        <v>171</v>
      </c>
      <c r="C463" s="483" t="s">
        <v>123</v>
      </c>
      <c r="D463" s="220">
        <v>2010</v>
      </c>
      <c r="E463" s="485">
        <v>6304.96</v>
      </c>
    </row>
    <row r="464" spans="2:5" ht="15.95" customHeight="1">
      <c r="B464" s="107">
        <v>172</v>
      </c>
      <c r="C464" s="483" t="s">
        <v>123</v>
      </c>
      <c r="D464" s="220">
        <v>2010</v>
      </c>
      <c r="E464" s="485">
        <v>4727.5</v>
      </c>
    </row>
    <row r="465" spans="2:5" ht="15.95" customHeight="1">
      <c r="B465" s="107">
        <v>173</v>
      </c>
      <c r="C465" s="483" t="s">
        <v>123</v>
      </c>
      <c r="D465" s="220">
        <v>2010</v>
      </c>
      <c r="E465" s="485">
        <v>6311.06</v>
      </c>
    </row>
    <row r="466" spans="2:5" ht="15.95" customHeight="1">
      <c r="B466" s="107">
        <v>174</v>
      </c>
      <c r="C466" s="483" t="s">
        <v>123</v>
      </c>
      <c r="D466" s="220">
        <v>2010</v>
      </c>
      <c r="E466" s="485">
        <v>6311.06</v>
      </c>
    </row>
    <row r="467" spans="2:5" ht="15.95" customHeight="1">
      <c r="B467" s="107">
        <v>175</v>
      </c>
      <c r="C467" s="483" t="s">
        <v>123</v>
      </c>
      <c r="D467" s="220">
        <v>2010</v>
      </c>
      <c r="E467" s="485">
        <v>4127.26</v>
      </c>
    </row>
    <row r="468" spans="2:5" ht="15.95" customHeight="1">
      <c r="B468" s="107">
        <v>176</v>
      </c>
      <c r="C468" s="483" t="s">
        <v>123</v>
      </c>
      <c r="D468" s="220">
        <v>2010</v>
      </c>
      <c r="E468" s="485">
        <v>4127.26</v>
      </c>
    </row>
    <row r="469" spans="2:5" ht="15.95" customHeight="1">
      <c r="B469" s="107">
        <v>177</v>
      </c>
      <c r="C469" s="483" t="s">
        <v>123</v>
      </c>
      <c r="D469" s="220">
        <v>2010</v>
      </c>
      <c r="E469" s="485">
        <v>4127.26</v>
      </c>
    </row>
    <row r="470" spans="2:5" ht="15.95" customHeight="1">
      <c r="B470" s="107">
        <v>178</v>
      </c>
      <c r="C470" s="483" t="s">
        <v>123</v>
      </c>
      <c r="D470" s="220">
        <v>2010</v>
      </c>
      <c r="E470" s="485">
        <v>6311.06</v>
      </c>
    </row>
    <row r="471" spans="2:5" ht="15.95" customHeight="1">
      <c r="B471" s="107">
        <v>179</v>
      </c>
      <c r="C471" s="483" t="s">
        <v>123</v>
      </c>
      <c r="D471" s="220">
        <v>2010</v>
      </c>
      <c r="E471" s="485">
        <v>4127.26</v>
      </c>
    </row>
    <row r="472" spans="2:5" ht="15.95" customHeight="1">
      <c r="B472" s="107">
        <v>180</v>
      </c>
      <c r="C472" s="483" t="s">
        <v>123</v>
      </c>
      <c r="D472" s="220">
        <v>2010</v>
      </c>
      <c r="E472" s="485">
        <v>4127.26</v>
      </c>
    </row>
    <row r="473" spans="2:5" ht="15.95" customHeight="1">
      <c r="B473" s="107">
        <v>181</v>
      </c>
      <c r="C473" s="483" t="s">
        <v>123</v>
      </c>
      <c r="D473" s="220">
        <v>2010</v>
      </c>
      <c r="E473" s="485">
        <v>4127.26</v>
      </c>
    </row>
    <row r="474" spans="2:5" ht="15.95" customHeight="1">
      <c r="B474" s="107">
        <v>182</v>
      </c>
      <c r="C474" s="483" t="s">
        <v>123</v>
      </c>
      <c r="D474" s="220">
        <v>2010</v>
      </c>
      <c r="E474" s="485">
        <v>9006.0400000000009</v>
      </c>
    </row>
    <row r="475" spans="2:5" ht="15.95" customHeight="1">
      <c r="B475" s="107">
        <v>183</v>
      </c>
      <c r="C475" s="483" t="s">
        <v>140</v>
      </c>
      <c r="D475" s="220">
        <v>2010</v>
      </c>
      <c r="E475" s="485">
        <v>600.24</v>
      </c>
    </row>
    <row r="476" spans="2:5" ht="15.95" customHeight="1">
      <c r="B476" s="107">
        <v>184</v>
      </c>
      <c r="C476" s="483" t="s">
        <v>123</v>
      </c>
      <c r="D476" s="220">
        <v>2010</v>
      </c>
      <c r="E476" s="485">
        <v>4127.26</v>
      </c>
    </row>
    <row r="477" spans="2:5" ht="15.95" customHeight="1">
      <c r="B477" s="107">
        <v>185</v>
      </c>
      <c r="C477" s="483" t="s">
        <v>123</v>
      </c>
      <c r="D477" s="220">
        <v>2010</v>
      </c>
      <c r="E477" s="485">
        <v>4127.26</v>
      </c>
    </row>
    <row r="478" spans="2:5" ht="15.95" customHeight="1">
      <c r="B478" s="107">
        <v>186</v>
      </c>
      <c r="C478" s="483" t="s">
        <v>123</v>
      </c>
      <c r="D478" s="220">
        <v>2010</v>
      </c>
      <c r="E478" s="485">
        <v>4127.26</v>
      </c>
    </row>
    <row r="479" spans="2:5" ht="15.95" customHeight="1">
      <c r="B479" s="107">
        <v>187</v>
      </c>
      <c r="C479" s="483" t="s">
        <v>2925</v>
      </c>
      <c r="D479" s="220">
        <v>2010</v>
      </c>
      <c r="E479" s="485">
        <v>64050</v>
      </c>
    </row>
    <row r="480" spans="2:5" ht="15.95" customHeight="1">
      <c r="B480" s="107">
        <v>188</v>
      </c>
      <c r="C480" s="483" t="s">
        <v>168</v>
      </c>
      <c r="D480" s="220">
        <v>2010</v>
      </c>
      <c r="E480" s="485">
        <v>2299.9</v>
      </c>
    </row>
    <row r="481" spans="2:5" ht="15.95" customHeight="1">
      <c r="B481" s="107">
        <v>189</v>
      </c>
      <c r="C481" s="483" t="s">
        <v>2085</v>
      </c>
      <c r="D481" s="220">
        <v>2010</v>
      </c>
      <c r="E481" s="485">
        <v>9984.48</v>
      </c>
    </row>
    <row r="482" spans="2:5" ht="15.95" customHeight="1">
      <c r="B482" s="107">
        <v>190</v>
      </c>
      <c r="C482" s="483" t="s">
        <v>2926</v>
      </c>
      <c r="D482" s="220">
        <v>2010</v>
      </c>
      <c r="E482" s="485">
        <v>4341.76</v>
      </c>
    </row>
    <row r="483" spans="2:5" ht="15.95" customHeight="1">
      <c r="B483" s="107">
        <v>191</v>
      </c>
      <c r="C483" s="483" t="s">
        <v>2927</v>
      </c>
      <c r="D483" s="220">
        <v>2010</v>
      </c>
      <c r="E483" s="485">
        <v>5950</v>
      </c>
    </row>
    <row r="484" spans="2:5" ht="15.95" customHeight="1">
      <c r="B484" s="107">
        <v>192</v>
      </c>
      <c r="C484" s="483" t="s">
        <v>123</v>
      </c>
      <c r="D484" s="220">
        <v>2010</v>
      </c>
      <c r="E484" s="485">
        <v>2693.76</v>
      </c>
    </row>
    <row r="485" spans="2:5" ht="15.95" customHeight="1">
      <c r="B485" s="107">
        <v>193</v>
      </c>
      <c r="C485" s="483" t="s">
        <v>123</v>
      </c>
      <c r="D485" s="220">
        <v>2010</v>
      </c>
      <c r="E485" s="485">
        <v>2693.76</v>
      </c>
    </row>
    <row r="486" spans="2:5" ht="15.95" customHeight="1">
      <c r="B486" s="107">
        <v>194</v>
      </c>
      <c r="C486" s="483" t="s">
        <v>123</v>
      </c>
      <c r="D486" s="220">
        <v>2010</v>
      </c>
      <c r="E486" s="485">
        <v>2693.76</v>
      </c>
    </row>
    <row r="487" spans="2:5" ht="15.95" customHeight="1">
      <c r="B487" s="107">
        <v>195</v>
      </c>
      <c r="C487" s="483" t="s">
        <v>2086</v>
      </c>
      <c r="D487" s="220">
        <v>2010</v>
      </c>
      <c r="E487" s="485">
        <v>3073</v>
      </c>
    </row>
    <row r="488" spans="2:5" ht="15.95" customHeight="1">
      <c r="B488" s="107">
        <v>196</v>
      </c>
      <c r="C488" s="483" t="s">
        <v>2087</v>
      </c>
      <c r="D488" s="220">
        <v>2010</v>
      </c>
      <c r="E488" s="485">
        <v>40504</v>
      </c>
    </row>
    <row r="489" spans="2:5" ht="15.95" customHeight="1">
      <c r="B489" s="107">
        <v>197</v>
      </c>
      <c r="C489" s="483" t="s">
        <v>2088</v>
      </c>
      <c r="D489" s="220">
        <v>2010</v>
      </c>
      <c r="E489" s="485">
        <v>14762</v>
      </c>
    </row>
    <row r="490" spans="2:5" ht="15.95" customHeight="1">
      <c r="B490" s="107">
        <v>198</v>
      </c>
      <c r="C490" s="483" t="s">
        <v>2089</v>
      </c>
      <c r="D490" s="220">
        <v>2010</v>
      </c>
      <c r="E490" s="485">
        <v>24188.94</v>
      </c>
    </row>
    <row r="491" spans="2:5" ht="15.95" customHeight="1">
      <c r="B491" s="107">
        <v>199</v>
      </c>
      <c r="C491" s="483" t="s">
        <v>123</v>
      </c>
      <c r="D491" s="220">
        <v>2010</v>
      </c>
      <c r="E491" s="485">
        <v>3546.54</v>
      </c>
    </row>
    <row r="492" spans="2:5" ht="15.95" customHeight="1">
      <c r="B492" s="107">
        <v>200</v>
      </c>
      <c r="C492" s="483" t="s">
        <v>123</v>
      </c>
      <c r="D492" s="220">
        <v>2010</v>
      </c>
      <c r="E492" s="485">
        <v>3546.54</v>
      </c>
    </row>
    <row r="493" spans="2:5" ht="15.95" customHeight="1">
      <c r="B493" s="107">
        <v>201</v>
      </c>
      <c r="C493" s="483" t="s">
        <v>123</v>
      </c>
      <c r="D493" s="220">
        <v>2010</v>
      </c>
      <c r="E493" s="485">
        <v>3546.54</v>
      </c>
    </row>
    <row r="494" spans="2:5" ht="15.95" customHeight="1">
      <c r="B494" s="107">
        <v>202</v>
      </c>
      <c r="C494" s="483" t="s">
        <v>123</v>
      </c>
      <c r="D494" s="220">
        <v>2010</v>
      </c>
      <c r="E494" s="485">
        <v>3546.54</v>
      </c>
    </row>
    <row r="495" spans="2:5" ht="15.95" customHeight="1">
      <c r="B495" s="107">
        <v>203</v>
      </c>
      <c r="C495" s="483" t="s">
        <v>123</v>
      </c>
      <c r="D495" s="220">
        <v>2010</v>
      </c>
      <c r="E495" s="485">
        <v>3546.54</v>
      </c>
    </row>
    <row r="496" spans="2:5" ht="15.95" customHeight="1">
      <c r="B496" s="107">
        <v>204</v>
      </c>
      <c r="C496" s="483" t="s">
        <v>123</v>
      </c>
      <c r="D496" s="220">
        <v>2010</v>
      </c>
      <c r="E496" s="485">
        <v>3546.54</v>
      </c>
    </row>
    <row r="497" spans="2:5" ht="15.95" customHeight="1">
      <c r="B497" s="107">
        <v>205</v>
      </c>
      <c r="C497" s="483" t="s">
        <v>123</v>
      </c>
      <c r="D497" s="220">
        <v>2010</v>
      </c>
      <c r="E497" s="485">
        <v>3546.54</v>
      </c>
    </row>
    <row r="498" spans="2:5" ht="15.95" customHeight="1">
      <c r="B498" s="107">
        <v>206</v>
      </c>
      <c r="C498" s="483" t="s">
        <v>123</v>
      </c>
      <c r="D498" s="220">
        <v>2010</v>
      </c>
      <c r="E498" s="485">
        <v>3546.54</v>
      </c>
    </row>
    <row r="499" spans="2:5" ht="15.95" customHeight="1">
      <c r="B499" s="107">
        <v>207</v>
      </c>
      <c r="C499" s="483" t="s">
        <v>123</v>
      </c>
      <c r="D499" s="220">
        <v>2010</v>
      </c>
      <c r="E499" s="485">
        <v>3546.54</v>
      </c>
    </row>
    <row r="500" spans="2:5" ht="15.95" customHeight="1">
      <c r="B500" s="107">
        <v>208</v>
      </c>
      <c r="C500" s="483" t="s">
        <v>123</v>
      </c>
      <c r="D500" s="220">
        <v>2010</v>
      </c>
      <c r="E500" s="485">
        <v>3546.54</v>
      </c>
    </row>
    <row r="501" spans="2:5" ht="15.95" customHeight="1">
      <c r="B501" s="107">
        <v>209</v>
      </c>
      <c r="C501" s="483" t="s">
        <v>123</v>
      </c>
      <c r="D501" s="220">
        <v>2010</v>
      </c>
      <c r="E501" s="485">
        <v>3546.54</v>
      </c>
    </row>
    <row r="502" spans="2:5" ht="15.95" customHeight="1">
      <c r="B502" s="107">
        <v>210</v>
      </c>
      <c r="C502" s="483" t="s">
        <v>123</v>
      </c>
      <c r="D502" s="220">
        <v>2010</v>
      </c>
      <c r="E502" s="485">
        <v>3546.54</v>
      </c>
    </row>
    <row r="503" spans="2:5" ht="15.95" customHeight="1">
      <c r="B503" s="107">
        <v>211</v>
      </c>
      <c r="C503" s="483" t="s">
        <v>123</v>
      </c>
      <c r="D503" s="220">
        <v>2010</v>
      </c>
      <c r="E503" s="485">
        <v>3546.54</v>
      </c>
    </row>
    <row r="504" spans="2:5" ht="15.95" customHeight="1">
      <c r="B504" s="107">
        <v>212</v>
      </c>
      <c r="C504" s="483" t="s">
        <v>123</v>
      </c>
      <c r="D504" s="220">
        <v>2010</v>
      </c>
      <c r="E504" s="485">
        <v>3546.54</v>
      </c>
    </row>
    <row r="505" spans="2:5" ht="15.95" customHeight="1">
      <c r="B505" s="107">
        <v>213</v>
      </c>
      <c r="C505" s="483" t="s">
        <v>123</v>
      </c>
      <c r="D505" s="220">
        <v>2010</v>
      </c>
      <c r="E505" s="485">
        <v>3546.54</v>
      </c>
    </row>
    <row r="506" spans="2:5" ht="15.95" customHeight="1">
      <c r="B506" s="107">
        <v>214</v>
      </c>
      <c r="C506" s="483" t="s">
        <v>123</v>
      </c>
      <c r="D506" s="220">
        <v>2010</v>
      </c>
      <c r="E506" s="485">
        <v>3546.54</v>
      </c>
    </row>
    <row r="507" spans="2:5" ht="15.95" customHeight="1">
      <c r="B507" s="107">
        <v>215</v>
      </c>
      <c r="C507" s="483" t="s">
        <v>123</v>
      </c>
      <c r="D507" s="220">
        <v>2010</v>
      </c>
      <c r="E507" s="485">
        <v>3546.54</v>
      </c>
    </row>
    <row r="508" spans="2:5" ht="15.95" customHeight="1">
      <c r="B508" s="107">
        <v>216</v>
      </c>
      <c r="C508" s="483" t="s">
        <v>123</v>
      </c>
      <c r="D508" s="220">
        <v>2010</v>
      </c>
      <c r="E508" s="485">
        <v>3546.54</v>
      </c>
    </row>
    <row r="509" spans="2:5" ht="15.95" customHeight="1">
      <c r="B509" s="107">
        <v>217</v>
      </c>
      <c r="C509" s="483" t="s">
        <v>123</v>
      </c>
      <c r="D509" s="220">
        <v>2010</v>
      </c>
      <c r="E509" s="485">
        <v>3546.54</v>
      </c>
    </row>
    <row r="510" spans="2:5" ht="15.95" customHeight="1">
      <c r="B510" s="107">
        <v>218</v>
      </c>
      <c r="C510" s="483" t="s">
        <v>123</v>
      </c>
      <c r="D510" s="220">
        <v>2010</v>
      </c>
      <c r="E510" s="485">
        <v>3546.54</v>
      </c>
    </row>
    <row r="511" spans="2:5" ht="15.95" customHeight="1">
      <c r="B511" s="107">
        <v>219</v>
      </c>
      <c r="C511" s="483" t="s">
        <v>123</v>
      </c>
      <c r="D511" s="220">
        <v>2010</v>
      </c>
      <c r="E511" s="485">
        <v>3546.54</v>
      </c>
    </row>
    <row r="512" spans="2:5" ht="15.95" customHeight="1">
      <c r="B512" s="107">
        <v>220</v>
      </c>
      <c r="C512" s="483" t="s">
        <v>123</v>
      </c>
      <c r="D512" s="220">
        <v>2010</v>
      </c>
      <c r="E512" s="485">
        <v>3546.54</v>
      </c>
    </row>
    <row r="513" spans="2:5" ht="15.95" customHeight="1">
      <c r="B513" s="107">
        <v>221</v>
      </c>
      <c r="C513" s="483" t="s">
        <v>123</v>
      </c>
      <c r="D513" s="220">
        <v>2010</v>
      </c>
      <c r="E513" s="485">
        <v>3546.54</v>
      </c>
    </row>
    <row r="514" spans="2:5" ht="15.95" customHeight="1">
      <c r="B514" s="107">
        <v>222</v>
      </c>
      <c r="C514" s="483" t="s">
        <v>123</v>
      </c>
      <c r="D514" s="220">
        <v>2010</v>
      </c>
      <c r="E514" s="485">
        <v>3546.54</v>
      </c>
    </row>
    <row r="515" spans="2:5" ht="15.95" customHeight="1">
      <c r="B515" s="107">
        <v>223</v>
      </c>
      <c r="C515" s="483" t="s">
        <v>123</v>
      </c>
      <c r="D515" s="517">
        <v>2010</v>
      </c>
      <c r="E515" s="485">
        <v>3546.54</v>
      </c>
    </row>
    <row r="516" spans="2:5" ht="15.95" customHeight="1">
      <c r="B516" s="107">
        <v>224</v>
      </c>
      <c r="C516" s="483" t="s">
        <v>123</v>
      </c>
      <c r="D516" s="220">
        <v>2010</v>
      </c>
      <c r="E516" s="485">
        <v>3546.54</v>
      </c>
    </row>
    <row r="517" spans="2:5" ht="15.95" customHeight="1">
      <c r="B517" s="107">
        <v>225</v>
      </c>
      <c r="C517" s="483" t="s">
        <v>123</v>
      </c>
      <c r="D517" s="220">
        <v>2010</v>
      </c>
      <c r="E517" s="485">
        <v>3546.54</v>
      </c>
    </row>
    <row r="518" spans="2:5" ht="15.95" customHeight="1">
      <c r="B518" s="107">
        <v>226</v>
      </c>
      <c r="C518" s="483" t="s">
        <v>123</v>
      </c>
      <c r="D518" s="220">
        <v>2010</v>
      </c>
      <c r="E518" s="485">
        <v>3546.54</v>
      </c>
    </row>
    <row r="519" spans="2:5" ht="15.95" customHeight="1">
      <c r="B519" s="107">
        <v>227</v>
      </c>
      <c r="C519" s="483" t="s">
        <v>123</v>
      </c>
      <c r="D519" s="220">
        <v>2010</v>
      </c>
      <c r="E519" s="485">
        <v>3546.54</v>
      </c>
    </row>
    <row r="520" spans="2:5" ht="15.95" customHeight="1">
      <c r="B520" s="107">
        <v>228</v>
      </c>
      <c r="C520" s="483" t="s">
        <v>123</v>
      </c>
      <c r="D520" s="220">
        <v>2010</v>
      </c>
      <c r="E520" s="485">
        <v>3546.54</v>
      </c>
    </row>
    <row r="521" spans="2:5" ht="15.95" customHeight="1">
      <c r="B521" s="107">
        <v>229</v>
      </c>
      <c r="C521" s="483" t="s">
        <v>2142</v>
      </c>
      <c r="D521" s="220">
        <v>1995</v>
      </c>
      <c r="E521" s="485">
        <v>7015</v>
      </c>
    </row>
    <row r="522" spans="2:5" ht="15.95" customHeight="1">
      <c r="B522" s="107">
        <v>230</v>
      </c>
      <c r="C522" s="483" t="s">
        <v>2143</v>
      </c>
      <c r="D522" s="220">
        <v>1996</v>
      </c>
      <c r="E522" s="485">
        <v>2295</v>
      </c>
    </row>
    <row r="523" spans="2:5" ht="15.95" customHeight="1">
      <c r="B523" s="107">
        <v>231</v>
      </c>
      <c r="C523" s="483" t="s">
        <v>2144</v>
      </c>
      <c r="D523" s="220">
        <v>1999</v>
      </c>
      <c r="E523" s="485">
        <v>5599.8</v>
      </c>
    </row>
    <row r="524" spans="2:5" ht="15.95" customHeight="1">
      <c r="B524" s="107">
        <v>232</v>
      </c>
      <c r="C524" s="483" t="s">
        <v>2928</v>
      </c>
      <c r="D524" s="220">
        <v>2000</v>
      </c>
      <c r="E524" s="485">
        <v>2325.7600000000002</v>
      </c>
    </row>
    <row r="525" spans="2:5" ht="15.95" customHeight="1">
      <c r="B525" s="107">
        <v>233</v>
      </c>
      <c r="C525" s="483" t="s">
        <v>2145</v>
      </c>
      <c r="D525" s="220">
        <v>2000</v>
      </c>
      <c r="E525" s="485">
        <v>22500</v>
      </c>
    </row>
    <row r="526" spans="2:5" ht="15.95" customHeight="1">
      <c r="B526" s="107">
        <v>234</v>
      </c>
      <c r="C526" s="483" t="s">
        <v>2146</v>
      </c>
      <c r="D526" s="220">
        <v>2001</v>
      </c>
      <c r="E526" s="485">
        <v>34892</v>
      </c>
    </row>
    <row r="527" spans="2:5" ht="15.95" customHeight="1">
      <c r="B527" s="107">
        <v>235</v>
      </c>
      <c r="C527" s="483" t="s">
        <v>2147</v>
      </c>
      <c r="D527" s="220">
        <v>2001</v>
      </c>
      <c r="E527" s="485">
        <v>5429</v>
      </c>
    </row>
    <row r="528" spans="2:5" ht="15.95" customHeight="1">
      <c r="B528" s="107">
        <v>236</v>
      </c>
      <c r="C528" s="483" t="s">
        <v>2148</v>
      </c>
      <c r="D528" s="220">
        <v>2002</v>
      </c>
      <c r="E528" s="485">
        <v>9644</v>
      </c>
    </row>
    <row r="529" spans="2:5" ht="15.95" customHeight="1">
      <c r="B529" s="107">
        <v>237</v>
      </c>
      <c r="C529" s="483" t="s">
        <v>2929</v>
      </c>
      <c r="D529" s="220">
        <v>2002</v>
      </c>
      <c r="E529" s="485">
        <v>4900</v>
      </c>
    </row>
    <row r="530" spans="2:5" ht="15.95" customHeight="1">
      <c r="B530" s="107">
        <v>238</v>
      </c>
      <c r="C530" s="483" t="s">
        <v>2930</v>
      </c>
      <c r="D530" s="220">
        <v>2002</v>
      </c>
      <c r="E530" s="485">
        <v>11996.26</v>
      </c>
    </row>
    <row r="531" spans="2:5" ht="15.95" customHeight="1">
      <c r="B531" s="107">
        <v>239</v>
      </c>
      <c r="C531" s="483" t="s">
        <v>2149</v>
      </c>
      <c r="D531" s="220">
        <v>2007</v>
      </c>
      <c r="E531" s="485">
        <v>11590</v>
      </c>
    </row>
    <row r="532" spans="2:5" ht="15.95" customHeight="1">
      <c r="B532" s="107">
        <v>240</v>
      </c>
      <c r="C532" s="483" t="s">
        <v>2150</v>
      </c>
      <c r="D532" s="220">
        <v>2007</v>
      </c>
      <c r="E532" s="485">
        <v>3292</v>
      </c>
    </row>
    <row r="533" spans="2:5" ht="15.95" customHeight="1">
      <c r="B533" s="107">
        <v>241</v>
      </c>
      <c r="C533" s="483" t="s">
        <v>2150</v>
      </c>
      <c r="D533" s="220">
        <v>2007</v>
      </c>
      <c r="E533" s="485">
        <v>3292</v>
      </c>
    </row>
    <row r="534" spans="2:5" ht="15.95" customHeight="1">
      <c r="B534" s="107">
        <v>242</v>
      </c>
      <c r="C534" s="483" t="s">
        <v>2151</v>
      </c>
      <c r="D534" s="220">
        <v>2008</v>
      </c>
      <c r="E534" s="485">
        <v>400</v>
      </c>
    </row>
    <row r="535" spans="2:5" ht="15.95" customHeight="1">
      <c r="B535" s="107">
        <v>243</v>
      </c>
      <c r="C535" s="483" t="s">
        <v>2152</v>
      </c>
      <c r="D535" s="220">
        <v>2008</v>
      </c>
      <c r="E535" s="485">
        <v>400</v>
      </c>
    </row>
    <row r="536" spans="2:5" ht="15.95" customHeight="1">
      <c r="B536" s="107">
        <v>244</v>
      </c>
      <c r="C536" s="483" t="s">
        <v>2153</v>
      </c>
      <c r="D536" s="220">
        <v>2009</v>
      </c>
      <c r="E536" s="485">
        <v>13180</v>
      </c>
    </row>
    <row r="537" spans="2:5" ht="15.95" customHeight="1">
      <c r="B537" s="107">
        <v>245</v>
      </c>
      <c r="C537" s="483" t="s">
        <v>2154</v>
      </c>
      <c r="D537" s="220">
        <v>2009</v>
      </c>
      <c r="E537" s="485">
        <v>6000</v>
      </c>
    </row>
    <row r="538" spans="2:5" ht="15.95" customHeight="1">
      <c r="B538" s="107">
        <v>246</v>
      </c>
      <c r="C538" s="483" t="s">
        <v>2155</v>
      </c>
      <c r="D538" s="220">
        <v>2009</v>
      </c>
      <c r="E538" s="485">
        <v>1220</v>
      </c>
    </row>
    <row r="539" spans="2:5" ht="15.95" customHeight="1">
      <c r="B539" s="107">
        <v>247</v>
      </c>
      <c r="C539" s="483" t="s">
        <v>2156</v>
      </c>
      <c r="D539" s="220">
        <v>2009</v>
      </c>
      <c r="E539" s="485">
        <v>15222</v>
      </c>
    </row>
    <row r="540" spans="2:5" ht="15.95" customHeight="1">
      <c r="B540" s="107">
        <v>248</v>
      </c>
      <c r="C540" s="483" t="s">
        <v>2931</v>
      </c>
      <c r="D540" s="220">
        <v>2006</v>
      </c>
      <c r="E540" s="485">
        <v>3490</v>
      </c>
    </row>
    <row r="541" spans="2:5" ht="15.95" customHeight="1">
      <c r="B541" s="107">
        <v>249</v>
      </c>
      <c r="C541" s="483" t="s">
        <v>2157</v>
      </c>
      <c r="D541" s="220">
        <v>2006</v>
      </c>
      <c r="E541" s="485">
        <v>3400.01</v>
      </c>
    </row>
    <row r="542" spans="2:5" ht="15.95" customHeight="1">
      <c r="B542" s="107">
        <v>250</v>
      </c>
      <c r="C542" s="483" t="s">
        <v>2159</v>
      </c>
      <c r="D542" s="220">
        <v>2008</v>
      </c>
      <c r="E542" s="485">
        <v>3699.04</v>
      </c>
    </row>
    <row r="543" spans="2:5" ht="15.95" customHeight="1">
      <c r="B543" s="107">
        <v>251</v>
      </c>
      <c r="C543" s="483" t="s">
        <v>2932</v>
      </c>
      <c r="D543" s="220">
        <v>2008</v>
      </c>
      <c r="E543" s="485">
        <v>6551.4</v>
      </c>
    </row>
    <row r="544" spans="2:5" ht="15.95" customHeight="1">
      <c r="B544" s="107">
        <v>252</v>
      </c>
      <c r="C544" s="483" t="s">
        <v>126</v>
      </c>
      <c r="D544" s="220">
        <v>2008</v>
      </c>
      <c r="E544" s="485">
        <v>3098.8</v>
      </c>
    </row>
    <row r="545" spans="1:5" ht="15.95" customHeight="1">
      <c r="B545" s="107">
        <v>253</v>
      </c>
      <c r="C545" s="483" t="s">
        <v>126</v>
      </c>
      <c r="D545" s="220">
        <v>2010</v>
      </c>
      <c r="E545" s="485">
        <v>5115.46</v>
      </c>
    </row>
    <row r="546" spans="1:5" ht="15.95" customHeight="1">
      <c r="B546" s="107">
        <v>254</v>
      </c>
      <c r="C546" s="483" t="s">
        <v>123</v>
      </c>
      <c r="D546" s="220">
        <v>2010</v>
      </c>
      <c r="E546" s="485">
        <v>5115.46</v>
      </c>
    </row>
    <row r="547" spans="1:5" ht="15.95" customHeight="1">
      <c r="B547" s="107">
        <v>255</v>
      </c>
      <c r="C547" s="483" t="s">
        <v>126</v>
      </c>
      <c r="D547" s="220">
        <v>2010</v>
      </c>
      <c r="E547" s="485">
        <v>3073</v>
      </c>
    </row>
    <row r="548" spans="1:5" ht="15.95" customHeight="1">
      <c r="B548" s="107">
        <v>256</v>
      </c>
      <c r="C548" s="483" t="s">
        <v>2110</v>
      </c>
      <c r="D548" s="220">
        <v>2010</v>
      </c>
      <c r="E548" s="485">
        <v>3850</v>
      </c>
    </row>
    <row r="549" spans="1:5" s="4" customFormat="1" ht="15.95" customHeight="1">
      <c r="A549" s="86"/>
      <c r="B549" s="107">
        <v>257</v>
      </c>
      <c r="C549" s="483" t="s">
        <v>2933</v>
      </c>
      <c r="D549" s="220">
        <v>2010</v>
      </c>
      <c r="E549" s="485">
        <v>3777.12</v>
      </c>
    </row>
    <row r="550" spans="1:5" s="4" customFormat="1" ht="15.95" customHeight="1">
      <c r="A550" s="86"/>
      <c r="B550" s="107">
        <v>258</v>
      </c>
      <c r="C550" s="483" t="s">
        <v>2933</v>
      </c>
      <c r="D550" s="220">
        <v>2010</v>
      </c>
      <c r="E550" s="485">
        <v>3777.12</v>
      </c>
    </row>
    <row r="551" spans="1:5" s="4" customFormat="1" ht="15.95" customHeight="1">
      <c r="A551" s="86"/>
      <c r="B551" s="107">
        <v>259</v>
      </c>
      <c r="C551" s="483" t="s">
        <v>2933</v>
      </c>
      <c r="D551" s="220">
        <v>2010</v>
      </c>
      <c r="E551" s="485">
        <v>3777.12</v>
      </c>
    </row>
    <row r="552" spans="1:5" s="4" customFormat="1" ht="15.95" customHeight="1">
      <c r="A552" s="86"/>
      <c r="B552" s="107">
        <v>260</v>
      </c>
      <c r="C552" s="483" t="s">
        <v>2933</v>
      </c>
      <c r="D552" s="220">
        <v>2010</v>
      </c>
      <c r="E552" s="485">
        <v>3777.12</v>
      </c>
    </row>
    <row r="553" spans="1:5" s="4" customFormat="1" ht="15.95" customHeight="1">
      <c r="A553" s="86"/>
      <c r="B553" s="107">
        <v>261</v>
      </c>
      <c r="C553" s="483" t="s">
        <v>2933</v>
      </c>
      <c r="D553" s="220">
        <v>2010</v>
      </c>
      <c r="E553" s="485">
        <v>3777.12</v>
      </c>
    </row>
    <row r="554" spans="1:5" s="4" customFormat="1" ht="15.95" customHeight="1">
      <c r="A554" s="86"/>
      <c r="B554" s="107">
        <v>262</v>
      </c>
      <c r="C554" s="921" t="s">
        <v>2160</v>
      </c>
      <c r="D554" s="229">
        <v>2009</v>
      </c>
      <c r="E554" s="915">
        <v>3600</v>
      </c>
    </row>
    <row r="555" spans="1:5" s="4" customFormat="1" ht="15.95" customHeight="1">
      <c r="A555" s="86"/>
      <c r="B555" s="107">
        <v>263</v>
      </c>
      <c r="C555" s="218" t="s">
        <v>616</v>
      </c>
      <c r="D555" s="922">
        <v>2011</v>
      </c>
      <c r="E555" s="484">
        <v>132.11000000000001</v>
      </c>
    </row>
    <row r="556" spans="1:5" s="4" customFormat="1" ht="15.95" customHeight="1">
      <c r="A556" s="86"/>
      <c r="B556" s="107">
        <v>264</v>
      </c>
      <c r="C556" s="218" t="s">
        <v>635</v>
      </c>
      <c r="D556" s="922">
        <v>2011</v>
      </c>
      <c r="E556" s="484">
        <v>250</v>
      </c>
    </row>
    <row r="557" spans="1:5" s="4" customFormat="1" ht="15.95" customHeight="1">
      <c r="A557" s="86"/>
      <c r="B557" s="107">
        <v>265</v>
      </c>
      <c r="C557" s="218" t="s">
        <v>635</v>
      </c>
      <c r="D557" s="922">
        <v>2011</v>
      </c>
      <c r="E557" s="484">
        <v>425.3</v>
      </c>
    </row>
    <row r="558" spans="1:5" s="4" customFormat="1" ht="15.95" customHeight="1">
      <c r="A558" s="86"/>
      <c r="B558" s="107">
        <v>266</v>
      </c>
      <c r="C558" s="218" t="s">
        <v>620</v>
      </c>
      <c r="D558" s="922">
        <v>2011</v>
      </c>
      <c r="E558" s="484">
        <v>91.5</v>
      </c>
    </row>
    <row r="559" spans="1:5" s="4" customFormat="1" ht="15.95" customHeight="1">
      <c r="A559" s="86"/>
      <c r="B559" s="107">
        <v>267</v>
      </c>
      <c r="C559" s="218" t="s">
        <v>620</v>
      </c>
      <c r="D559" s="922">
        <v>2011</v>
      </c>
      <c r="E559" s="484">
        <v>91.5</v>
      </c>
    </row>
    <row r="560" spans="1:5" s="4" customFormat="1" ht="15.95" customHeight="1">
      <c r="A560" s="86"/>
      <c r="B560" s="107">
        <v>268</v>
      </c>
      <c r="C560" s="218" t="s">
        <v>620</v>
      </c>
      <c r="D560" s="922">
        <v>2011</v>
      </c>
      <c r="E560" s="484">
        <v>121.7</v>
      </c>
    </row>
    <row r="561" spans="2:5" s="86" customFormat="1" ht="15.95" customHeight="1">
      <c r="B561" s="107">
        <v>269</v>
      </c>
      <c r="C561" s="218" t="s">
        <v>620</v>
      </c>
      <c r="D561" s="922">
        <v>2011</v>
      </c>
      <c r="E561" s="484">
        <v>121.7</v>
      </c>
    </row>
    <row r="562" spans="2:5" s="86" customFormat="1" ht="15.95" customHeight="1">
      <c r="B562" s="107">
        <v>270</v>
      </c>
      <c r="C562" s="218" t="s">
        <v>620</v>
      </c>
      <c r="D562" s="922">
        <v>2011</v>
      </c>
      <c r="E562" s="484">
        <v>121.7</v>
      </c>
    </row>
    <row r="563" spans="2:5" s="86" customFormat="1" ht="15.95" customHeight="1">
      <c r="B563" s="107">
        <v>271</v>
      </c>
      <c r="C563" s="218" t="s">
        <v>635</v>
      </c>
      <c r="D563" s="922">
        <v>2011</v>
      </c>
      <c r="E563" s="484">
        <v>399.73</v>
      </c>
    </row>
    <row r="564" spans="2:5" s="86" customFormat="1" ht="15.95" customHeight="1">
      <c r="B564" s="107">
        <v>272</v>
      </c>
      <c r="C564" s="218" t="s">
        <v>633</v>
      </c>
      <c r="D564" s="922">
        <v>2011</v>
      </c>
      <c r="E564" s="484">
        <v>850</v>
      </c>
    </row>
    <row r="565" spans="2:5" s="86" customFormat="1" ht="15.95" customHeight="1">
      <c r="B565" s="107">
        <v>273</v>
      </c>
      <c r="C565" s="218" t="s">
        <v>626</v>
      </c>
      <c r="D565" s="922">
        <v>2011</v>
      </c>
      <c r="E565" s="484">
        <v>413.58</v>
      </c>
    </row>
    <row r="566" spans="2:5" s="86" customFormat="1" ht="15.95" customHeight="1">
      <c r="B566" s="107">
        <v>274</v>
      </c>
      <c r="C566" s="218" t="s">
        <v>632</v>
      </c>
      <c r="D566" s="922">
        <v>2011</v>
      </c>
      <c r="E566" s="484">
        <v>65</v>
      </c>
    </row>
    <row r="567" spans="2:5" s="86" customFormat="1" ht="15.95" customHeight="1">
      <c r="B567" s="107">
        <v>275</v>
      </c>
      <c r="C567" s="218" t="s">
        <v>648</v>
      </c>
      <c r="D567" s="922">
        <v>2011</v>
      </c>
      <c r="E567" s="484">
        <v>449</v>
      </c>
    </row>
    <row r="568" spans="2:5" s="86" customFormat="1" ht="15.95" customHeight="1">
      <c r="B568" s="107">
        <v>276</v>
      </c>
      <c r="C568" s="218" t="s">
        <v>620</v>
      </c>
      <c r="D568" s="922">
        <v>2011</v>
      </c>
      <c r="E568" s="484">
        <v>87.84</v>
      </c>
    </row>
    <row r="569" spans="2:5" s="86" customFormat="1" ht="15.95" customHeight="1">
      <c r="B569" s="107">
        <v>277</v>
      </c>
      <c r="C569" s="218" t="s">
        <v>620</v>
      </c>
      <c r="D569" s="922">
        <v>2011</v>
      </c>
      <c r="E569" s="484">
        <v>87.84</v>
      </c>
    </row>
    <row r="570" spans="2:5" s="86" customFormat="1" ht="15.95" customHeight="1">
      <c r="B570" s="107">
        <v>278</v>
      </c>
      <c r="C570" s="218" t="s">
        <v>626</v>
      </c>
      <c r="D570" s="922">
        <v>2011</v>
      </c>
      <c r="E570" s="484">
        <v>553.88</v>
      </c>
    </row>
    <row r="571" spans="2:5" s="86" customFormat="1" ht="15.95" customHeight="1">
      <c r="B571" s="107">
        <v>279</v>
      </c>
      <c r="C571" s="218" t="s">
        <v>627</v>
      </c>
      <c r="D571" s="922">
        <v>2011</v>
      </c>
      <c r="E571" s="484">
        <v>66.06</v>
      </c>
    </row>
    <row r="572" spans="2:5" s="86" customFormat="1" ht="15.95" customHeight="1">
      <c r="B572" s="107">
        <v>280</v>
      </c>
      <c r="C572" s="218" t="s">
        <v>620</v>
      </c>
      <c r="D572" s="695">
        <v>2011</v>
      </c>
      <c r="E572" s="484">
        <v>87.84</v>
      </c>
    </row>
    <row r="573" spans="2:5" s="86" customFormat="1" ht="15.95" customHeight="1">
      <c r="B573" s="107">
        <v>281</v>
      </c>
      <c r="C573" s="218" t="s">
        <v>620</v>
      </c>
      <c r="D573" s="695">
        <v>2011</v>
      </c>
      <c r="E573" s="484">
        <v>91.5</v>
      </c>
    </row>
    <row r="574" spans="2:5" s="86" customFormat="1" ht="15.95" customHeight="1">
      <c r="B574" s="107">
        <v>282</v>
      </c>
      <c r="C574" s="218" t="s">
        <v>2888</v>
      </c>
      <c r="D574" s="695">
        <v>2011</v>
      </c>
      <c r="E574" s="484">
        <v>350.55</v>
      </c>
    </row>
    <row r="575" spans="2:5" s="86" customFormat="1" ht="15.95" customHeight="1">
      <c r="B575" s="107">
        <v>283</v>
      </c>
      <c r="C575" s="218" t="s">
        <v>618</v>
      </c>
      <c r="D575" s="695">
        <v>2011</v>
      </c>
      <c r="E575" s="484">
        <v>400</v>
      </c>
    </row>
    <row r="576" spans="2:5" s="86" customFormat="1" ht="15.95" customHeight="1">
      <c r="B576" s="107">
        <v>284</v>
      </c>
      <c r="C576" s="218" t="s">
        <v>634</v>
      </c>
      <c r="D576" s="695">
        <v>2011</v>
      </c>
      <c r="E576" s="484">
        <v>1558.06</v>
      </c>
    </row>
    <row r="577" spans="2:5" s="86" customFormat="1" ht="15.95" customHeight="1">
      <c r="B577" s="107">
        <v>285</v>
      </c>
      <c r="C577" s="218" t="s">
        <v>624</v>
      </c>
      <c r="D577" s="695">
        <v>2011</v>
      </c>
      <c r="E577" s="484">
        <v>413.58</v>
      </c>
    </row>
    <row r="578" spans="2:5" s="86" customFormat="1" ht="15.95" customHeight="1">
      <c r="B578" s="107">
        <v>286</v>
      </c>
      <c r="C578" s="218" t="s">
        <v>642</v>
      </c>
      <c r="D578" s="695">
        <v>2011</v>
      </c>
      <c r="E578" s="484">
        <v>203.94</v>
      </c>
    </row>
    <row r="579" spans="2:5" s="86" customFormat="1" ht="15.95" customHeight="1">
      <c r="B579" s="107">
        <v>287</v>
      </c>
      <c r="C579" s="218" t="s">
        <v>622</v>
      </c>
      <c r="D579" s="695">
        <v>2011</v>
      </c>
      <c r="E579" s="484">
        <v>99</v>
      </c>
    </row>
    <row r="580" spans="2:5" s="86" customFormat="1" ht="15.95" customHeight="1">
      <c r="B580" s="107">
        <v>288</v>
      </c>
      <c r="C580" s="218" t="s">
        <v>2078</v>
      </c>
      <c r="D580" s="695">
        <v>2011</v>
      </c>
      <c r="E580" s="484">
        <v>679</v>
      </c>
    </row>
    <row r="581" spans="2:5" s="86" customFormat="1" ht="15.95" customHeight="1">
      <c r="B581" s="107">
        <v>289</v>
      </c>
      <c r="C581" s="218" t="s">
        <v>635</v>
      </c>
      <c r="D581" s="695">
        <v>2011</v>
      </c>
      <c r="E581" s="484">
        <v>495.38</v>
      </c>
    </row>
    <row r="582" spans="2:5" s="86" customFormat="1" ht="15.95" customHeight="1">
      <c r="B582" s="107">
        <v>290</v>
      </c>
      <c r="C582" s="218" t="s">
        <v>635</v>
      </c>
      <c r="D582" s="695">
        <v>2011</v>
      </c>
      <c r="E582" s="484">
        <v>399.73</v>
      </c>
    </row>
    <row r="583" spans="2:5" s="86" customFormat="1" ht="15.95" customHeight="1">
      <c r="B583" s="107">
        <v>291</v>
      </c>
      <c r="C583" s="218" t="s">
        <v>635</v>
      </c>
      <c r="D583" s="695">
        <v>2011</v>
      </c>
      <c r="E583" s="484">
        <v>425.3</v>
      </c>
    </row>
    <row r="584" spans="2:5" s="86" customFormat="1" ht="15.95" customHeight="1">
      <c r="B584" s="107">
        <v>292</v>
      </c>
      <c r="C584" s="218" t="s">
        <v>620</v>
      </c>
      <c r="D584" s="695">
        <v>2011</v>
      </c>
      <c r="E584" s="484">
        <v>121.7</v>
      </c>
    </row>
    <row r="585" spans="2:5" s="86" customFormat="1" ht="15.95" customHeight="1">
      <c r="B585" s="107">
        <v>293</v>
      </c>
      <c r="C585" s="218" t="s">
        <v>620</v>
      </c>
      <c r="D585" s="695">
        <v>2011</v>
      </c>
      <c r="E585" s="484">
        <v>121.7</v>
      </c>
    </row>
    <row r="586" spans="2:5" s="86" customFormat="1" ht="15.95" customHeight="1">
      <c r="B586" s="107">
        <v>294</v>
      </c>
      <c r="C586" s="218" t="s">
        <v>620</v>
      </c>
      <c r="D586" s="695">
        <v>2011</v>
      </c>
      <c r="E586" s="484">
        <v>121.7</v>
      </c>
    </row>
    <row r="587" spans="2:5" s="86" customFormat="1" ht="15.95" customHeight="1">
      <c r="B587" s="107">
        <v>295</v>
      </c>
      <c r="C587" s="218" t="s">
        <v>620</v>
      </c>
      <c r="D587" s="695">
        <v>2011</v>
      </c>
      <c r="E587" s="484">
        <v>87.84</v>
      </c>
    </row>
    <row r="588" spans="2:5" s="86" customFormat="1" ht="15.95" customHeight="1">
      <c r="B588" s="107">
        <v>296</v>
      </c>
      <c r="C588" s="218" t="s">
        <v>620</v>
      </c>
      <c r="D588" s="695">
        <v>2011</v>
      </c>
      <c r="E588" s="484">
        <v>87.84</v>
      </c>
    </row>
    <row r="589" spans="2:5" s="86" customFormat="1" ht="15.95" customHeight="1">
      <c r="B589" s="107">
        <v>297</v>
      </c>
      <c r="C589" s="218" t="s">
        <v>620</v>
      </c>
      <c r="D589" s="695">
        <v>2011</v>
      </c>
      <c r="E589" s="484">
        <v>87.84</v>
      </c>
    </row>
    <row r="590" spans="2:5" s="86" customFormat="1" ht="15.95" customHeight="1">
      <c r="B590" s="107">
        <v>298</v>
      </c>
      <c r="C590" s="218" t="s">
        <v>643</v>
      </c>
      <c r="D590" s="695">
        <v>2011</v>
      </c>
      <c r="E590" s="484">
        <v>528.26</v>
      </c>
    </row>
    <row r="591" spans="2:5" s="86" customFormat="1" ht="15.95" customHeight="1">
      <c r="B591" s="107">
        <v>299</v>
      </c>
      <c r="C591" s="218" t="s">
        <v>613</v>
      </c>
      <c r="D591" s="695">
        <v>2011</v>
      </c>
      <c r="E591" s="484">
        <v>455</v>
      </c>
    </row>
    <row r="592" spans="2:5" s="86" customFormat="1" ht="15.95" customHeight="1">
      <c r="B592" s="107">
        <v>300</v>
      </c>
      <c r="C592" s="218" t="s">
        <v>612</v>
      </c>
      <c r="D592" s="695">
        <v>2011</v>
      </c>
      <c r="E592" s="484">
        <v>1540.01</v>
      </c>
    </row>
    <row r="593" spans="2:5" s="86" customFormat="1" ht="15.95" customHeight="1">
      <c r="B593" s="107">
        <v>301</v>
      </c>
      <c r="C593" s="218" t="s">
        <v>615</v>
      </c>
      <c r="D593" s="695">
        <v>2011</v>
      </c>
      <c r="E593" s="484">
        <v>259.01</v>
      </c>
    </row>
    <row r="594" spans="2:5" s="86" customFormat="1" ht="15.95" customHeight="1">
      <c r="B594" s="107">
        <v>302</v>
      </c>
      <c r="C594" s="218" t="s">
        <v>662</v>
      </c>
      <c r="D594" s="695">
        <v>2011</v>
      </c>
      <c r="E594" s="484">
        <v>850</v>
      </c>
    </row>
    <row r="595" spans="2:5" s="86" customFormat="1" ht="15.95" customHeight="1">
      <c r="B595" s="107">
        <v>303</v>
      </c>
      <c r="C595" s="218" t="s">
        <v>614</v>
      </c>
      <c r="D595" s="695">
        <v>2011</v>
      </c>
      <c r="E595" s="484">
        <v>67.099999999999994</v>
      </c>
    </row>
    <row r="596" spans="2:5" s="86" customFormat="1" ht="15.95" customHeight="1">
      <c r="B596" s="107">
        <v>304</v>
      </c>
      <c r="C596" s="218" t="s">
        <v>614</v>
      </c>
      <c r="D596" s="695">
        <v>2011</v>
      </c>
      <c r="E596" s="484">
        <v>67.099999999999994</v>
      </c>
    </row>
    <row r="597" spans="2:5" s="86" customFormat="1" ht="15.95" customHeight="1">
      <c r="B597" s="107">
        <v>305</v>
      </c>
      <c r="C597" s="225" t="s">
        <v>619</v>
      </c>
      <c r="D597" s="695">
        <v>2011</v>
      </c>
      <c r="E597" s="920">
        <v>264.74</v>
      </c>
    </row>
    <row r="598" spans="2:5" s="86" customFormat="1" ht="15.95" customHeight="1">
      <c r="B598" s="107">
        <v>306</v>
      </c>
      <c r="C598" s="225" t="s">
        <v>619</v>
      </c>
      <c r="D598" s="695">
        <v>2011</v>
      </c>
      <c r="E598" s="920">
        <v>264.74</v>
      </c>
    </row>
    <row r="599" spans="2:5" s="86" customFormat="1" ht="15.95" customHeight="1">
      <c r="B599" s="107">
        <v>307</v>
      </c>
      <c r="C599" s="225" t="s">
        <v>98</v>
      </c>
      <c r="D599" s="923">
        <v>2011</v>
      </c>
      <c r="E599" s="920">
        <v>699</v>
      </c>
    </row>
    <row r="600" spans="2:5" s="86" customFormat="1" ht="15.95" customHeight="1">
      <c r="B600" s="107">
        <v>308</v>
      </c>
      <c r="C600" s="225" t="s">
        <v>620</v>
      </c>
      <c r="D600" s="923">
        <v>2011</v>
      </c>
      <c r="E600" s="920">
        <v>87.84</v>
      </c>
    </row>
    <row r="601" spans="2:5" s="86" customFormat="1" ht="15.95" customHeight="1">
      <c r="B601" s="107">
        <v>309</v>
      </c>
      <c r="C601" s="225" t="s">
        <v>620</v>
      </c>
      <c r="D601" s="923">
        <v>2011</v>
      </c>
      <c r="E601" s="920">
        <v>87.84</v>
      </c>
    </row>
    <row r="602" spans="2:5" s="86" customFormat="1" ht="15.95" customHeight="1">
      <c r="B602" s="107">
        <v>310</v>
      </c>
      <c r="C602" s="225" t="s">
        <v>620</v>
      </c>
      <c r="D602" s="923">
        <v>2011</v>
      </c>
      <c r="E602" s="920">
        <v>87.84</v>
      </c>
    </row>
    <row r="603" spans="2:5" s="86" customFormat="1" ht="15.95" customHeight="1">
      <c r="B603" s="107">
        <v>311</v>
      </c>
      <c r="C603" s="483" t="s">
        <v>619</v>
      </c>
      <c r="D603" s="923">
        <v>2011</v>
      </c>
      <c r="E603" s="485">
        <v>121.7</v>
      </c>
    </row>
    <row r="604" spans="2:5" s="86" customFormat="1" ht="15.95" customHeight="1">
      <c r="B604" s="107">
        <v>312</v>
      </c>
      <c r="C604" s="483" t="s">
        <v>619</v>
      </c>
      <c r="D604" s="923">
        <v>2011</v>
      </c>
      <c r="E604" s="485">
        <v>121.7</v>
      </c>
    </row>
    <row r="605" spans="2:5" s="86" customFormat="1" ht="15.95" customHeight="1">
      <c r="B605" s="107">
        <v>313</v>
      </c>
      <c r="C605" s="483" t="s">
        <v>622</v>
      </c>
      <c r="D605" s="923">
        <v>2011</v>
      </c>
      <c r="E605" s="485">
        <v>1.07</v>
      </c>
    </row>
    <row r="606" spans="2:5" s="86" customFormat="1" ht="15.95" customHeight="1">
      <c r="B606" s="107">
        <v>314</v>
      </c>
      <c r="C606" s="483" t="s">
        <v>616</v>
      </c>
      <c r="D606" s="923">
        <v>2011</v>
      </c>
      <c r="E606" s="485">
        <v>114.84</v>
      </c>
    </row>
    <row r="607" spans="2:5" s="86" customFormat="1" ht="15.95" customHeight="1">
      <c r="B607" s="107">
        <v>315</v>
      </c>
      <c r="C607" s="483" t="s">
        <v>614</v>
      </c>
      <c r="D607" s="924">
        <v>2011</v>
      </c>
      <c r="E607" s="485">
        <v>67.099999999999994</v>
      </c>
    </row>
    <row r="608" spans="2:5" s="86" customFormat="1" ht="15.95" customHeight="1">
      <c r="B608" s="107">
        <v>316</v>
      </c>
      <c r="C608" s="483" t="s">
        <v>620</v>
      </c>
      <c r="D608" s="924">
        <v>2011</v>
      </c>
      <c r="E608" s="485">
        <v>121.7</v>
      </c>
    </row>
    <row r="609" spans="2:5" s="86" customFormat="1" ht="15.95" customHeight="1">
      <c r="B609" s="107">
        <v>317</v>
      </c>
      <c r="C609" s="483" t="s">
        <v>620</v>
      </c>
      <c r="D609" s="695">
        <v>2011</v>
      </c>
      <c r="E609" s="485">
        <v>91.5</v>
      </c>
    </row>
    <row r="610" spans="2:5" s="86" customFormat="1" ht="15.95" customHeight="1">
      <c r="B610" s="107">
        <v>318</v>
      </c>
      <c r="C610" s="483" t="s">
        <v>620</v>
      </c>
      <c r="D610" s="695">
        <v>2011</v>
      </c>
      <c r="E610" s="485">
        <v>91.5</v>
      </c>
    </row>
    <row r="611" spans="2:5" s="86" customFormat="1" ht="15.95" customHeight="1">
      <c r="B611" s="107">
        <v>319</v>
      </c>
      <c r="C611" s="483" t="s">
        <v>625</v>
      </c>
      <c r="D611" s="695">
        <v>2011</v>
      </c>
      <c r="E611" s="485">
        <v>162.5</v>
      </c>
    </row>
    <row r="612" spans="2:5" s="86" customFormat="1" ht="15.95" customHeight="1">
      <c r="B612" s="107">
        <v>320</v>
      </c>
      <c r="C612" s="483" t="s">
        <v>640</v>
      </c>
      <c r="D612" s="695">
        <v>2011</v>
      </c>
      <c r="E612" s="485">
        <v>61</v>
      </c>
    </row>
    <row r="613" spans="2:5" s="86" customFormat="1" ht="15.95" customHeight="1">
      <c r="B613" s="107">
        <v>321</v>
      </c>
      <c r="C613" s="483" t="s">
        <v>620</v>
      </c>
      <c r="D613" s="695">
        <v>2011</v>
      </c>
      <c r="E613" s="485">
        <v>91.5</v>
      </c>
    </row>
    <row r="614" spans="2:5" s="86" customFormat="1" ht="15.95" customHeight="1">
      <c r="B614" s="107">
        <v>322</v>
      </c>
      <c r="C614" s="483" t="s">
        <v>620</v>
      </c>
      <c r="D614" s="695">
        <v>2011</v>
      </c>
      <c r="E614" s="485">
        <v>91.5</v>
      </c>
    </row>
    <row r="615" spans="2:5" s="86" customFormat="1" ht="15.95" customHeight="1">
      <c r="B615" s="107">
        <v>323</v>
      </c>
      <c r="C615" s="483" t="s">
        <v>620</v>
      </c>
      <c r="D615" s="695">
        <v>2011</v>
      </c>
      <c r="E615" s="485">
        <v>87.84</v>
      </c>
    </row>
    <row r="616" spans="2:5" s="86" customFormat="1" ht="15.95" customHeight="1">
      <c r="B616" s="107">
        <v>324</v>
      </c>
      <c r="C616" s="483" t="s">
        <v>618</v>
      </c>
      <c r="D616" s="695">
        <v>2011</v>
      </c>
      <c r="E616" s="485">
        <v>400</v>
      </c>
    </row>
    <row r="617" spans="2:5" s="86" customFormat="1" ht="15.95" customHeight="1">
      <c r="B617" s="107">
        <v>325</v>
      </c>
      <c r="C617" s="483" t="s">
        <v>626</v>
      </c>
      <c r="D617" s="695">
        <v>2011</v>
      </c>
      <c r="E617" s="485">
        <v>553.88</v>
      </c>
    </row>
    <row r="618" spans="2:5" s="86" customFormat="1" ht="15.95" customHeight="1">
      <c r="B618" s="107">
        <v>326</v>
      </c>
      <c r="C618" s="483" t="s">
        <v>620</v>
      </c>
      <c r="D618" s="695">
        <v>2011</v>
      </c>
      <c r="E618" s="485">
        <v>121.7</v>
      </c>
    </row>
    <row r="619" spans="2:5" s="86" customFormat="1" ht="15.95" customHeight="1">
      <c r="B619" s="107">
        <v>327</v>
      </c>
      <c r="C619" s="483" t="s">
        <v>620</v>
      </c>
      <c r="D619" s="695">
        <v>2011</v>
      </c>
      <c r="E619" s="485">
        <v>121.7</v>
      </c>
    </row>
    <row r="620" spans="2:5" s="86" customFormat="1" ht="15.95" customHeight="1">
      <c r="B620" s="107">
        <v>328</v>
      </c>
      <c r="C620" s="483" t="s">
        <v>620</v>
      </c>
      <c r="D620" s="924">
        <v>2011</v>
      </c>
      <c r="E620" s="485">
        <v>121.7</v>
      </c>
    </row>
    <row r="621" spans="2:5" s="86" customFormat="1" ht="15.95" customHeight="1">
      <c r="B621" s="107">
        <v>329</v>
      </c>
      <c r="C621" s="483" t="s">
        <v>620</v>
      </c>
      <c r="D621" s="695">
        <v>2011</v>
      </c>
      <c r="E621" s="485">
        <v>121.7</v>
      </c>
    </row>
    <row r="622" spans="2:5" s="86" customFormat="1" ht="15.95" customHeight="1">
      <c r="B622" s="107">
        <v>330</v>
      </c>
      <c r="C622" s="483" t="s">
        <v>645</v>
      </c>
      <c r="D622" s="695">
        <v>2011</v>
      </c>
      <c r="E622" s="485">
        <v>150</v>
      </c>
    </row>
    <row r="623" spans="2:5" s="86" customFormat="1" ht="15.95" customHeight="1">
      <c r="B623" s="107">
        <v>331</v>
      </c>
      <c r="C623" s="483" t="s">
        <v>2888</v>
      </c>
      <c r="D623" s="695">
        <v>2011</v>
      </c>
      <c r="E623" s="485">
        <v>350.55</v>
      </c>
    </row>
    <row r="624" spans="2:5" s="86" customFormat="1" ht="15.95" customHeight="1">
      <c r="B624" s="107">
        <v>332</v>
      </c>
      <c r="C624" s="483" t="s">
        <v>619</v>
      </c>
      <c r="D624" s="695">
        <v>2011</v>
      </c>
      <c r="E624" s="485">
        <v>121.7</v>
      </c>
    </row>
    <row r="625" spans="2:5" s="86" customFormat="1" ht="15.95" customHeight="1">
      <c r="B625" s="107">
        <v>333</v>
      </c>
      <c r="C625" s="483" t="s">
        <v>619</v>
      </c>
      <c r="D625" s="695">
        <v>2011</v>
      </c>
      <c r="E625" s="485">
        <v>121.7</v>
      </c>
    </row>
    <row r="626" spans="2:5" s="86" customFormat="1" ht="15.95" customHeight="1">
      <c r="B626" s="107">
        <v>334</v>
      </c>
      <c r="C626" s="483" t="s">
        <v>619</v>
      </c>
      <c r="D626" s="695">
        <v>2011</v>
      </c>
      <c r="E626" s="485">
        <v>121.7</v>
      </c>
    </row>
    <row r="627" spans="2:5" s="86" customFormat="1" ht="15.95" customHeight="1">
      <c r="B627" s="107">
        <v>335</v>
      </c>
      <c r="C627" s="483" t="s">
        <v>619</v>
      </c>
      <c r="D627" s="695">
        <v>2011</v>
      </c>
      <c r="E627" s="485">
        <v>121.7</v>
      </c>
    </row>
    <row r="628" spans="2:5" s="86" customFormat="1" ht="15.95" customHeight="1">
      <c r="B628" s="107">
        <v>336</v>
      </c>
      <c r="C628" s="483" t="s">
        <v>637</v>
      </c>
      <c r="D628" s="695">
        <v>2011</v>
      </c>
      <c r="E628" s="485">
        <v>60.3</v>
      </c>
    </row>
    <row r="629" spans="2:5" s="86" customFormat="1" ht="15.95" customHeight="1">
      <c r="B629" s="107">
        <v>337</v>
      </c>
      <c r="C629" s="483" t="s">
        <v>637</v>
      </c>
      <c r="D629" s="695">
        <v>2011</v>
      </c>
      <c r="E629" s="485">
        <v>60.3</v>
      </c>
    </row>
    <row r="630" spans="2:5" s="86" customFormat="1" ht="15.95" customHeight="1">
      <c r="B630" s="107">
        <v>338</v>
      </c>
      <c r="C630" s="483" t="s">
        <v>618</v>
      </c>
      <c r="D630" s="695">
        <v>2011</v>
      </c>
      <c r="E630" s="485">
        <v>2004.9</v>
      </c>
    </row>
    <row r="631" spans="2:5" s="86" customFormat="1" ht="15.95" customHeight="1">
      <c r="B631" s="107">
        <v>339</v>
      </c>
      <c r="C631" s="483" t="s">
        <v>639</v>
      </c>
      <c r="D631" s="695">
        <v>2011</v>
      </c>
      <c r="E631" s="485">
        <v>24.4</v>
      </c>
    </row>
    <row r="632" spans="2:5" s="86" customFormat="1" ht="15.95" customHeight="1">
      <c r="B632" s="107">
        <v>340</v>
      </c>
      <c r="C632" s="483" t="s">
        <v>626</v>
      </c>
      <c r="D632" s="695">
        <v>2011</v>
      </c>
      <c r="E632" s="485">
        <v>413.58</v>
      </c>
    </row>
    <row r="633" spans="2:5" s="86" customFormat="1" ht="15.95" customHeight="1">
      <c r="B633" s="107">
        <v>341</v>
      </c>
      <c r="C633" s="483" t="s">
        <v>622</v>
      </c>
      <c r="D633" s="695">
        <v>2011</v>
      </c>
      <c r="E633" s="485">
        <v>99</v>
      </c>
    </row>
    <row r="634" spans="2:5" s="86" customFormat="1" ht="15.95" customHeight="1">
      <c r="B634" s="107">
        <v>342</v>
      </c>
      <c r="C634" s="483" t="s">
        <v>673</v>
      </c>
      <c r="D634" s="695">
        <v>2011</v>
      </c>
      <c r="E634" s="485">
        <v>1159</v>
      </c>
    </row>
    <row r="635" spans="2:5" s="86" customFormat="1" ht="15.95" customHeight="1">
      <c r="B635" s="107">
        <v>343</v>
      </c>
      <c r="C635" s="483" t="s">
        <v>635</v>
      </c>
      <c r="D635" s="695">
        <v>2011</v>
      </c>
      <c r="E635" s="485">
        <v>399.75</v>
      </c>
    </row>
    <row r="636" spans="2:5" s="86" customFormat="1" ht="15.95" customHeight="1">
      <c r="B636" s="107">
        <v>344</v>
      </c>
      <c r="C636" s="483" t="s">
        <v>620</v>
      </c>
      <c r="D636" s="695">
        <v>2011</v>
      </c>
      <c r="E636" s="485">
        <v>121.7</v>
      </c>
    </row>
    <row r="637" spans="2:5" s="86" customFormat="1" ht="15.95" customHeight="1">
      <c r="B637" s="107">
        <v>345</v>
      </c>
      <c r="C637" s="483" t="s">
        <v>620</v>
      </c>
      <c r="D637" s="695">
        <v>2011</v>
      </c>
      <c r="E637" s="485">
        <v>91.5</v>
      </c>
    </row>
    <row r="638" spans="2:5" s="86" customFormat="1" ht="15.95" customHeight="1">
      <c r="B638" s="107">
        <v>346</v>
      </c>
      <c r="C638" s="483" t="s">
        <v>620</v>
      </c>
      <c r="D638" s="695">
        <v>2011</v>
      </c>
      <c r="E638" s="485">
        <v>87.84</v>
      </c>
    </row>
    <row r="639" spans="2:5" s="86" customFormat="1" ht="15.95" customHeight="1">
      <c r="B639" s="107">
        <v>347</v>
      </c>
      <c r="C639" s="483" t="s">
        <v>620</v>
      </c>
      <c r="D639" s="695">
        <v>2011</v>
      </c>
      <c r="E639" s="485">
        <v>87.84</v>
      </c>
    </row>
    <row r="640" spans="2:5" s="86" customFormat="1" ht="15.95" customHeight="1">
      <c r="B640" s="107">
        <v>348</v>
      </c>
      <c r="C640" s="483" t="s">
        <v>620</v>
      </c>
      <c r="D640" s="695">
        <v>2011</v>
      </c>
      <c r="E640" s="485">
        <v>87.84</v>
      </c>
    </row>
    <row r="641" spans="2:5" s="86" customFormat="1" ht="15.95" customHeight="1">
      <c r="B641" s="107">
        <v>349</v>
      </c>
      <c r="C641" s="483" t="s">
        <v>620</v>
      </c>
      <c r="D641" s="695">
        <v>2011</v>
      </c>
      <c r="E641" s="485">
        <v>121.7</v>
      </c>
    </row>
    <row r="642" spans="2:5" s="86" customFormat="1" ht="15.95" customHeight="1">
      <c r="B642" s="107">
        <v>350</v>
      </c>
      <c r="C642" s="483" t="s">
        <v>620</v>
      </c>
      <c r="D642" s="695">
        <v>2011</v>
      </c>
      <c r="E642" s="485">
        <v>121.4</v>
      </c>
    </row>
    <row r="643" spans="2:5" s="86" customFormat="1" ht="15.95" customHeight="1">
      <c r="B643" s="107">
        <v>351</v>
      </c>
      <c r="C643" s="483" t="s">
        <v>671</v>
      </c>
      <c r="D643" s="695">
        <v>2011</v>
      </c>
      <c r="E643" s="485">
        <v>478.07</v>
      </c>
    </row>
    <row r="644" spans="2:5" s="86" customFormat="1" ht="15.95" customHeight="1">
      <c r="B644" s="107">
        <v>352</v>
      </c>
      <c r="C644" s="483" t="s">
        <v>354</v>
      </c>
      <c r="D644" s="695">
        <v>2011</v>
      </c>
      <c r="E644" s="485">
        <v>1730</v>
      </c>
    </row>
    <row r="645" spans="2:5" s="86" customFormat="1" ht="15.95" customHeight="1">
      <c r="B645" s="107">
        <v>353</v>
      </c>
      <c r="C645" s="483" t="s">
        <v>381</v>
      </c>
      <c r="D645" s="923">
        <v>2011</v>
      </c>
      <c r="E645" s="485">
        <v>899.01</v>
      </c>
    </row>
    <row r="646" spans="2:5" s="86" customFormat="1" ht="15.95" customHeight="1">
      <c r="B646" s="107">
        <v>354</v>
      </c>
      <c r="C646" s="483" t="s">
        <v>629</v>
      </c>
      <c r="D646" s="923">
        <v>2011</v>
      </c>
      <c r="E646" s="485">
        <v>429</v>
      </c>
    </row>
    <row r="647" spans="2:5" s="86" customFormat="1" ht="15.95" customHeight="1">
      <c r="B647" s="107">
        <v>355</v>
      </c>
      <c r="C647" s="483" t="s">
        <v>638</v>
      </c>
      <c r="D647" s="924">
        <v>2011</v>
      </c>
      <c r="E647" s="485">
        <v>19.2</v>
      </c>
    </row>
    <row r="648" spans="2:5" s="86" customFormat="1" ht="15.95" customHeight="1">
      <c r="B648" s="107">
        <v>356</v>
      </c>
      <c r="C648" s="483" t="s">
        <v>2079</v>
      </c>
      <c r="D648" s="923">
        <v>2011</v>
      </c>
      <c r="E648" s="485">
        <v>19</v>
      </c>
    </row>
    <row r="649" spans="2:5" s="86" customFormat="1" ht="15.95" customHeight="1">
      <c r="B649" s="107">
        <v>357</v>
      </c>
      <c r="C649" s="483" t="s">
        <v>2080</v>
      </c>
      <c r="D649" s="923">
        <v>2011</v>
      </c>
      <c r="E649" s="485">
        <v>55</v>
      </c>
    </row>
    <row r="650" spans="2:5" s="86" customFormat="1" ht="15.95" customHeight="1">
      <c r="B650" s="107">
        <v>358</v>
      </c>
      <c r="C650" s="483" t="s">
        <v>2891</v>
      </c>
      <c r="D650" s="924">
        <v>2011</v>
      </c>
      <c r="E650" s="485">
        <v>3248.99</v>
      </c>
    </row>
    <row r="651" spans="2:5" s="86" customFormat="1" ht="15.95" customHeight="1">
      <c r="B651" s="107">
        <v>359</v>
      </c>
      <c r="C651" s="483" t="s">
        <v>674</v>
      </c>
      <c r="D651" s="924">
        <v>2011</v>
      </c>
      <c r="E651" s="485">
        <v>1200</v>
      </c>
    </row>
    <row r="652" spans="2:5" s="86" customFormat="1" ht="15.95" customHeight="1">
      <c r="B652" s="107">
        <v>360</v>
      </c>
      <c r="C652" s="483" t="s">
        <v>672</v>
      </c>
      <c r="D652" s="923">
        <v>2011</v>
      </c>
      <c r="E652" s="485">
        <v>839</v>
      </c>
    </row>
    <row r="653" spans="2:5" s="86" customFormat="1" ht="15.95" customHeight="1">
      <c r="B653" s="107">
        <v>361</v>
      </c>
      <c r="C653" s="483" t="s">
        <v>628</v>
      </c>
      <c r="D653" s="923">
        <v>2011</v>
      </c>
      <c r="E653" s="485">
        <v>109</v>
      </c>
    </row>
    <row r="654" spans="2:5" s="86" customFormat="1" ht="15.95" customHeight="1">
      <c r="B654" s="107">
        <v>362</v>
      </c>
      <c r="C654" s="483" t="s">
        <v>2081</v>
      </c>
      <c r="D654" s="923">
        <v>2011</v>
      </c>
      <c r="E654" s="485">
        <v>39</v>
      </c>
    </row>
    <row r="655" spans="2:5" s="86" customFormat="1" ht="15.95" customHeight="1">
      <c r="B655" s="107">
        <v>363</v>
      </c>
      <c r="C655" s="483" t="s">
        <v>616</v>
      </c>
      <c r="D655" s="923">
        <v>2011</v>
      </c>
      <c r="E655" s="485">
        <v>162.5</v>
      </c>
    </row>
    <row r="656" spans="2:5" s="86" customFormat="1" ht="15.95" customHeight="1">
      <c r="B656" s="107">
        <v>364</v>
      </c>
      <c r="C656" s="483" t="s">
        <v>635</v>
      </c>
      <c r="D656" s="923">
        <v>2011</v>
      </c>
      <c r="E656" s="485">
        <v>425.31</v>
      </c>
    </row>
    <row r="657" spans="2:5" s="86" customFormat="1" ht="15.95" customHeight="1">
      <c r="B657" s="107">
        <v>365</v>
      </c>
      <c r="C657" s="483" t="s">
        <v>2892</v>
      </c>
      <c r="D657" s="695">
        <v>2011</v>
      </c>
      <c r="E657" s="485">
        <v>49</v>
      </c>
    </row>
    <row r="658" spans="2:5" s="86" customFormat="1" ht="15.95" customHeight="1">
      <c r="B658" s="107">
        <v>366</v>
      </c>
      <c r="C658" s="483" t="s">
        <v>381</v>
      </c>
      <c r="D658" s="695">
        <v>2011</v>
      </c>
      <c r="E658" s="485">
        <v>540</v>
      </c>
    </row>
    <row r="659" spans="2:5" s="86" customFormat="1" ht="15.95" customHeight="1">
      <c r="B659" s="107">
        <v>367</v>
      </c>
      <c r="C659" s="483" t="s">
        <v>633</v>
      </c>
      <c r="D659" s="695">
        <v>2011</v>
      </c>
      <c r="E659" s="485">
        <v>1334.68</v>
      </c>
    </row>
    <row r="660" spans="2:5" s="86" customFormat="1" ht="15.95" customHeight="1">
      <c r="B660" s="107">
        <v>368</v>
      </c>
      <c r="C660" s="483" t="s">
        <v>619</v>
      </c>
      <c r="D660" s="695">
        <v>2011</v>
      </c>
      <c r="E660" s="485">
        <v>121.7</v>
      </c>
    </row>
    <row r="661" spans="2:5" s="86" customFormat="1" ht="15.95" customHeight="1">
      <c r="B661" s="107">
        <v>369</v>
      </c>
      <c r="C661" s="483" t="s">
        <v>2893</v>
      </c>
      <c r="D661" s="695">
        <v>2011</v>
      </c>
      <c r="E661" s="485">
        <v>185</v>
      </c>
    </row>
    <row r="662" spans="2:5" s="86" customFormat="1" ht="15.95" customHeight="1">
      <c r="B662" s="107">
        <v>370</v>
      </c>
      <c r="C662" s="483" t="s">
        <v>620</v>
      </c>
      <c r="D662" s="924">
        <v>2011</v>
      </c>
      <c r="E662" s="485">
        <v>121.7</v>
      </c>
    </row>
    <row r="663" spans="2:5" s="86" customFormat="1" ht="15.95" customHeight="1">
      <c r="B663" s="107">
        <v>371</v>
      </c>
      <c r="C663" s="483" t="s">
        <v>631</v>
      </c>
      <c r="D663" s="695">
        <v>2011</v>
      </c>
      <c r="E663" s="485">
        <v>1450</v>
      </c>
    </row>
    <row r="664" spans="2:5" s="86" customFormat="1" ht="15.95" customHeight="1">
      <c r="B664" s="107">
        <v>372</v>
      </c>
      <c r="C664" s="483" t="s">
        <v>626</v>
      </c>
      <c r="D664" s="695">
        <v>2011</v>
      </c>
      <c r="E664" s="485">
        <v>413.58</v>
      </c>
    </row>
    <row r="665" spans="2:5" s="86" customFormat="1" ht="15.95" customHeight="1">
      <c r="B665" s="107">
        <v>373</v>
      </c>
      <c r="C665" s="483" t="s">
        <v>651</v>
      </c>
      <c r="D665" s="695">
        <v>2011</v>
      </c>
      <c r="E665" s="485">
        <v>299</v>
      </c>
    </row>
    <row r="666" spans="2:5" s="86" customFormat="1" ht="15.95" customHeight="1">
      <c r="B666" s="107">
        <v>374</v>
      </c>
      <c r="C666" s="483" t="s">
        <v>616</v>
      </c>
      <c r="D666" s="695">
        <v>2011</v>
      </c>
      <c r="E666" s="485">
        <v>65</v>
      </c>
    </row>
    <row r="667" spans="2:5" s="86" customFormat="1" ht="15.95" customHeight="1">
      <c r="B667" s="107">
        <v>375</v>
      </c>
      <c r="C667" s="483" t="s">
        <v>616</v>
      </c>
      <c r="D667" s="695">
        <v>2011</v>
      </c>
      <c r="E667" s="485">
        <v>90.28</v>
      </c>
    </row>
    <row r="668" spans="2:5" s="86" customFormat="1" ht="15.95" customHeight="1">
      <c r="B668" s="107">
        <v>376</v>
      </c>
      <c r="C668" s="483" t="s">
        <v>635</v>
      </c>
      <c r="D668" s="695">
        <v>2011</v>
      </c>
      <c r="E668" s="485">
        <v>109.81</v>
      </c>
    </row>
    <row r="669" spans="2:5" s="86" customFormat="1" ht="15.95" customHeight="1">
      <c r="B669" s="107">
        <v>377</v>
      </c>
      <c r="C669" s="483" t="s">
        <v>630</v>
      </c>
      <c r="D669" s="695">
        <v>2011</v>
      </c>
      <c r="E669" s="485">
        <v>90.28</v>
      </c>
    </row>
    <row r="670" spans="2:5" s="86" customFormat="1" ht="15.95" customHeight="1">
      <c r="B670" s="107">
        <v>378</v>
      </c>
      <c r="C670" s="483" t="s">
        <v>620</v>
      </c>
      <c r="D670" s="695">
        <v>2011</v>
      </c>
      <c r="E670" s="485">
        <v>121.7</v>
      </c>
    </row>
    <row r="671" spans="2:5" s="86" customFormat="1" ht="15.95" customHeight="1">
      <c r="B671" s="107">
        <v>379</v>
      </c>
      <c r="C671" s="483" t="s">
        <v>620</v>
      </c>
      <c r="D671" s="695">
        <v>2011</v>
      </c>
      <c r="E671" s="485">
        <v>91.5</v>
      </c>
    </row>
    <row r="672" spans="2:5" s="86" customFormat="1" ht="15.95" customHeight="1">
      <c r="B672" s="107">
        <v>380</v>
      </c>
      <c r="C672" s="483" t="s">
        <v>668</v>
      </c>
      <c r="D672" s="695">
        <v>2011</v>
      </c>
      <c r="E672" s="485">
        <v>900.01</v>
      </c>
    </row>
    <row r="673" spans="2:5" s="86" customFormat="1" ht="15.95" customHeight="1">
      <c r="B673" s="107">
        <v>381</v>
      </c>
      <c r="C673" s="483" t="s">
        <v>626</v>
      </c>
      <c r="D673" s="695">
        <v>2011</v>
      </c>
      <c r="E673" s="485">
        <v>553.88</v>
      </c>
    </row>
    <row r="674" spans="2:5" s="86" customFormat="1" ht="15.95" customHeight="1">
      <c r="B674" s="107">
        <v>382</v>
      </c>
      <c r="C674" s="483" t="s">
        <v>616</v>
      </c>
      <c r="D674" s="695">
        <v>2011</v>
      </c>
      <c r="E674" s="485">
        <v>132.13</v>
      </c>
    </row>
    <row r="675" spans="2:5" s="86" customFormat="1" ht="15.95" customHeight="1">
      <c r="B675" s="107">
        <v>383</v>
      </c>
      <c r="C675" s="483" t="s">
        <v>620</v>
      </c>
      <c r="D675" s="695">
        <v>2011</v>
      </c>
      <c r="E675" s="485">
        <v>121.7</v>
      </c>
    </row>
    <row r="676" spans="2:5" s="86" customFormat="1" ht="15.95" customHeight="1">
      <c r="B676" s="107">
        <v>384</v>
      </c>
      <c r="C676" s="483" t="s">
        <v>620</v>
      </c>
      <c r="D676" s="695">
        <v>2011</v>
      </c>
      <c r="E676" s="485">
        <v>87.84</v>
      </c>
    </row>
    <row r="677" spans="2:5" s="86" customFormat="1" ht="15.95" customHeight="1">
      <c r="B677" s="107">
        <v>385</v>
      </c>
      <c r="C677" s="483" t="s">
        <v>620</v>
      </c>
      <c r="D677" s="695">
        <v>2011</v>
      </c>
      <c r="E677" s="485">
        <v>91.5</v>
      </c>
    </row>
    <row r="678" spans="2:5" s="86" customFormat="1" ht="15.95" customHeight="1">
      <c r="B678" s="107">
        <v>386</v>
      </c>
      <c r="C678" s="483" t="s">
        <v>667</v>
      </c>
      <c r="D678" s="695">
        <v>2011</v>
      </c>
      <c r="E678" s="485">
        <v>1760</v>
      </c>
    </row>
    <row r="679" spans="2:5" s="86" customFormat="1" ht="15.95" customHeight="1">
      <c r="B679" s="107">
        <v>387</v>
      </c>
      <c r="C679" s="483" t="s">
        <v>620</v>
      </c>
      <c r="D679" s="695">
        <v>2011</v>
      </c>
      <c r="E679" s="485">
        <v>91.5</v>
      </c>
    </row>
    <row r="680" spans="2:5" s="86" customFormat="1" ht="15.95" customHeight="1">
      <c r="B680" s="107">
        <v>388</v>
      </c>
      <c r="C680" s="483" t="s">
        <v>620</v>
      </c>
      <c r="D680" s="695">
        <v>2011</v>
      </c>
      <c r="E680" s="485">
        <v>91.5</v>
      </c>
    </row>
    <row r="681" spans="2:5" s="86" customFormat="1" ht="15.95" customHeight="1">
      <c r="B681" s="107">
        <v>389</v>
      </c>
      <c r="C681" s="483" t="s">
        <v>620</v>
      </c>
      <c r="D681" s="695">
        <v>2011</v>
      </c>
      <c r="E681" s="485">
        <v>91.5</v>
      </c>
    </row>
    <row r="682" spans="2:5" s="86" customFormat="1" ht="15.95" customHeight="1">
      <c r="B682" s="107">
        <v>390</v>
      </c>
      <c r="C682" s="483" t="s">
        <v>620</v>
      </c>
      <c r="D682" s="695">
        <v>2011</v>
      </c>
      <c r="E682" s="485">
        <v>91.5</v>
      </c>
    </row>
    <row r="683" spans="2:5" s="86" customFormat="1" ht="15.95" customHeight="1">
      <c r="B683" s="107">
        <v>391</v>
      </c>
      <c r="C683" s="483" t="s">
        <v>620</v>
      </c>
      <c r="D683" s="695">
        <v>2011</v>
      </c>
      <c r="E683" s="485">
        <v>91.5</v>
      </c>
    </row>
    <row r="684" spans="2:5" s="86" customFormat="1" ht="15.95" customHeight="1">
      <c r="B684" s="107">
        <v>392</v>
      </c>
      <c r="C684" s="483" t="s">
        <v>620</v>
      </c>
      <c r="D684" s="695">
        <v>2011</v>
      </c>
      <c r="E684" s="485">
        <v>91.5</v>
      </c>
    </row>
    <row r="685" spans="2:5" s="86" customFormat="1" ht="15.95" customHeight="1">
      <c r="B685" s="107">
        <v>393</v>
      </c>
      <c r="C685" s="483" t="s">
        <v>620</v>
      </c>
      <c r="D685" s="695">
        <v>2011</v>
      </c>
      <c r="E685" s="485">
        <v>91.5</v>
      </c>
    </row>
    <row r="686" spans="2:5" s="86" customFormat="1" ht="15.95" customHeight="1">
      <c r="B686" s="107">
        <v>394</v>
      </c>
      <c r="C686" s="483" t="s">
        <v>620</v>
      </c>
      <c r="D686" s="695">
        <v>2011</v>
      </c>
      <c r="E686" s="485">
        <v>121.7</v>
      </c>
    </row>
    <row r="687" spans="2:5" s="86" customFormat="1" ht="15.95" customHeight="1">
      <c r="B687" s="107">
        <v>395</v>
      </c>
      <c r="C687" s="483" t="s">
        <v>632</v>
      </c>
      <c r="D687" s="695">
        <v>2011</v>
      </c>
      <c r="E687" s="485">
        <v>61</v>
      </c>
    </row>
    <row r="688" spans="2:5" s="86" customFormat="1" ht="15.95" customHeight="1">
      <c r="B688" s="107">
        <v>396</v>
      </c>
      <c r="C688" s="483" t="s">
        <v>2888</v>
      </c>
      <c r="D688" s="695">
        <v>2011</v>
      </c>
      <c r="E688" s="485">
        <v>121.4</v>
      </c>
    </row>
    <row r="689" spans="2:5" s="86" customFormat="1" ht="15.95" customHeight="1">
      <c r="B689" s="107">
        <v>397</v>
      </c>
      <c r="C689" s="483" t="s">
        <v>619</v>
      </c>
      <c r="D689" s="695">
        <v>2011</v>
      </c>
      <c r="E689" s="485">
        <v>121.7</v>
      </c>
    </row>
    <row r="690" spans="2:5" s="86" customFormat="1" ht="15.95" customHeight="1">
      <c r="B690" s="107">
        <v>398</v>
      </c>
      <c r="C690" s="483" t="s">
        <v>619</v>
      </c>
      <c r="D690" s="695">
        <v>2011</v>
      </c>
      <c r="E690" s="485">
        <v>121.7</v>
      </c>
    </row>
    <row r="691" spans="2:5" s="86" customFormat="1" ht="15.95" customHeight="1">
      <c r="B691" s="107">
        <v>399</v>
      </c>
      <c r="C691" s="483" t="s">
        <v>620</v>
      </c>
      <c r="D691" s="695">
        <v>2011</v>
      </c>
      <c r="E691" s="485">
        <v>121.7</v>
      </c>
    </row>
    <row r="692" spans="2:5" s="86" customFormat="1" ht="15.95" customHeight="1">
      <c r="B692" s="107">
        <v>400</v>
      </c>
      <c r="C692" s="483" t="s">
        <v>2090</v>
      </c>
      <c r="D692" s="695">
        <v>2011</v>
      </c>
      <c r="E692" s="485">
        <v>19115.43</v>
      </c>
    </row>
    <row r="693" spans="2:5" s="86" customFormat="1" ht="15.95" customHeight="1">
      <c r="B693" s="107">
        <v>401</v>
      </c>
      <c r="C693" s="483" t="s">
        <v>2091</v>
      </c>
      <c r="D693" s="695">
        <v>2011</v>
      </c>
      <c r="E693" s="485">
        <v>18099.45</v>
      </c>
    </row>
    <row r="694" spans="2:5" s="86" customFormat="1" ht="15.95" customHeight="1">
      <c r="B694" s="107">
        <v>402</v>
      </c>
      <c r="C694" s="483" t="s">
        <v>2894</v>
      </c>
      <c r="D694" s="695">
        <v>2011</v>
      </c>
      <c r="E694" s="485">
        <v>18769.8</v>
      </c>
    </row>
    <row r="695" spans="2:5" s="86" customFormat="1" ht="15.95" customHeight="1">
      <c r="B695" s="107">
        <v>403</v>
      </c>
      <c r="C695" s="483" t="s">
        <v>2092</v>
      </c>
      <c r="D695" s="695">
        <v>2011</v>
      </c>
      <c r="E695" s="485">
        <v>25598.76</v>
      </c>
    </row>
    <row r="696" spans="2:5" s="86" customFormat="1" ht="15.95" customHeight="1">
      <c r="B696" s="107">
        <v>404</v>
      </c>
      <c r="C696" s="483" t="s">
        <v>2092</v>
      </c>
      <c r="D696" s="695">
        <v>2011</v>
      </c>
      <c r="E696" s="485">
        <v>25298.76</v>
      </c>
    </row>
    <row r="697" spans="2:5" s="86" customFormat="1" ht="15.95" customHeight="1">
      <c r="B697" s="107">
        <v>405</v>
      </c>
      <c r="C697" s="483" t="s">
        <v>2895</v>
      </c>
      <c r="D697" s="695">
        <v>2011</v>
      </c>
      <c r="E697" s="485">
        <v>5981.49</v>
      </c>
    </row>
    <row r="698" spans="2:5" s="86" customFormat="1" ht="15.95" customHeight="1">
      <c r="B698" s="107">
        <v>406</v>
      </c>
      <c r="C698" s="483" t="s">
        <v>2896</v>
      </c>
      <c r="D698" s="695">
        <v>2011</v>
      </c>
      <c r="E698" s="485">
        <v>39148.44</v>
      </c>
    </row>
    <row r="699" spans="2:5" s="86" customFormat="1" ht="15.95" customHeight="1">
      <c r="B699" s="107">
        <v>407</v>
      </c>
      <c r="C699" s="483" t="s">
        <v>2896</v>
      </c>
      <c r="D699" s="695">
        <v>2011</v>
      </c>
      <c r="E699" s="485">
        <v>39148.44</v>
      </c>
    </row>
    <row r="700" spans="2:5" s="86" customFormat="1" ht="15.95" customHeight="1">
      <c r="B700" s="107">
        <v>408</v>
      </c>
      <c r="C700" s="483" t="s">
        <v>2897</v>
      </c>
      <c r="D700" s="695">
        <v>2011</v>
      </c>
      <c r="E700" s="485">
        <v>13138.86</v>
      </c>
    </row>
    <row r="701" spans="2:5" s="86" customFormat="1" ht="15.95" customHeight="1">
      <c r="B701" s="107">
        <v>409</v>
      </c>
      <c r="C701" s="483" t="s">
        <v>2898</v>
      </c>
      <c r="D701" s="695">
        <v>2011</v>
      </c>
      <c r="E701" s="485">
        <v>2376.56</v>
      </c>
    </row>
    <row r="702" spans="2:5" s="86" customFormat="1" ht="15.95" customHeight="1">
      <c r="B702" s="107">
        <v>410</v>
      </c>
      <c r="C702" s="483" t="s">
        <v>2093</v>
      </c>
      <c r="D702" s="695">
        <v>2011</v>
      </c>
      <c r="E702" s="485">
        <v>4295.3869999999997</v>
      </c>
    </row>
    <row r="703" spans="2:5" s="86" customFormat="1" ht="15.95" customHeight="1">
      <c r="B703" s="107">
        <v>411</v>
      </c>
      <c r="C703" s="483" t="s">
        <v>2093</v>
      </c>
      <c r="D703" s="695">
        <v>2011</v>
      </c>
      <c r="E703" s="485">
        <v>4295.3869999999997</v>
      </c>
    </row>
    <row r="704" spans="2:5" s="86" customFormat="1" ht="15.95" customHeight="1">
      <c r="B704" s="107">
        <v>412</v>
      </c>
      <c r="C704" s="483" t="s">
        <v>2093</v>
      </c>
      <c r="D704" s="695">
        <v>2011</v>
      </c>
      <c r="E704" s="485">
        <v>4295.3869999999997</v>
      </c>
    </row>
    <row r="705" spans="2:5" s="86" customFormat="1" ht="15.95" customHeight="1">
      <c r="B705" s="107">
        <v>413</v>
      </c>
      <c r="C705" s="483" t="s">
        <v>2093</v>
      </c>
      <c r="D705" s="695">
        <v>2011</v>
      </c>
      <c r="E705" s="485">
        <v>4295.3869999999997</v>
      </c>
    </row>
    <row r="706" spans="2:5" s="86" customFormat="1" ht="15.95" customHeight="1">
      <c r="B706" s="107">
        <v>414</v>
      </c>
      <c r="C706" s="483" t="s">
        <v>2093</v>
      </c>
      <c r="D706" s="695">
        <v>2011</v>
      </c>
      <c r="E706" s="485">
        <v>4295.3869999999997</v>
      </c>
    </row>
    <row r="707" spans="2:5" s="86" customFormat="1" ht="15.95" customHeight="1">
      <c r="B707" s="107">
        <v>415</v>
      </c>
      <c r="C707" s="483" t="s">
        <v>2093</v>
      </c>
      <c r="D707" s="695">
        <v>2011</v>
      </c>
      <c r="E707" s="485">
        <v>4295.3869999999997</v>
      </c>
    </row>
    <row r="708" spans="2:5" s="86" customFormat="1" ht="15.95" customHeight="1">
      <c r="B708" s="107">
        <v>416</v>
      </c>
      <c r="C708" s="483" t="s">
        <v>2093</v>
      </c>
      <c r="D708" s="695">
        <v>2011</v>
      </c>
      <c r="E708" s="485">
        <v>4295.3869999999997</v>
      </c>
    </row>
    <row r="709" spans="2:5" s="86" customFormat="1" ht="15.95" customHeight="1">
      <c r="B709" s="107">
        <v>417</v>
      </c>
      <c r="C709" s="483" t="s">
        <v>2093</v>
      </c>
      <c r="D709" s="695">
        <v>2011</v>
      </c>
      <c r="E709" s="485">
        <v>4295.3869999999997</v>
      </c>
    </row>
    <row r="710" spans="2:5" s="86" customFormat="1" ht="15.95" customHeight="1">
      <c r="B710" s="107">
        <v>418</v>
      </c>
      <c r="C710" s="483" t="s">
        <v>140</v>
      </c>
      <c r="D710" s="695">
        <v>2011</v>
      </c>
      <c r="E710" s="485">
        <v>713.4</v>
      </c>
    </row>
    <row r="711" spans="2:5" s="86" customFormat="1" ht="15.95" customHeight="1">
      <c r="B711" s="107">
        <v>419</v>
      </c>
      <c r="C711" s="483" t="s">
        <v>140</v>
      </c>
      <c r="D711" s="695">
        <v>2011</v>
      </c>
      <c r="E711" s="485">
        <v>713.4</v>
      </c>
    </row>
    <row r="712" spans="2:5" s="86" customFormat="1" ht="15.95" customHeight="1">
      <c r="B712" s="107">
        <v>420</v>
      </c>
      <c r="C712" s="483" t="s">
        <v>140</v>
      </c>
      <c r="D712" s="695">
        <v>2011</v>
      </c>
      <c r="E712" s="485">
        <v>713.4</v>
      </c>
    </row>
    <row r="713" spans="2:5" s="86" customFormat="1" ht="15.95" customHeight="1">
      <c r="B713" s="107">
        <v>421</v>
      </c>
      <c r="C713" s="483" t="s">
        <v>140</v>
      </c>
      <c r="D713" s="695">
        <v>2011</v>
      </c>
      <c r="E713" s="485">
        <v>713.4</v>
      </c>
    </row>
    <row r="714" spans="2:5" s="86" customFormat="1" ht="15.95" customHeight="1">
      <c r="B714" s="107">
        <v>422</v>
      </c>
      <c r="C714" s="483" t="s">
        <v>140</v>
      </c>
      <c r="D714" s="695">
        <v>2011</v>
      </c>
      <c r="E714" s="485">
        <v>713.4</v>
      </c>
    </row>
    <row r="715" spans="2:5" s="86" customFormat="1" ht="15.95" customHeight="1">
      <c r="B715" s="107">
        <v>423</v>
      </c>
      <c r="C715" s="483" t="s">
        <v>140</v>
      </c>
      <c r="D715" s="695">
        <v>2011</v>
      </c>
      <c r="E715" s="485">
        <v>713.4</v>
      </c>
    </row>
    <row r="716" spans="2:5" s="86" customFormat="1" ht="15.95" customHeight="1">
      <c r="B716" s="107">
        <v>424</v>
      </c>
      <c r="C716" s="483" t="s">
        <v>140</v>
      </c>
      <c r="D716" s="695">
        <v>2011</v>
      </c>
      <c r="E716" s="485">
        <v>713.4</v>
      </c>
    </row>
    <row r="717" spans="2:5" s="86" customFormat="1" ht="15.95" customHeight="1">
      <c r="B717" s="107">
        <v>425</v>
      </c>
      <c r="C717" s="483" t="s">
        <v>140</v>
      </c>
      <c r="D717" s="695">
        <v>2011</v>
      </c>
      <c r="E717" s="485">
        <v>713.4</v>
      </c>
    </row>
    <row r="718" spans="2:5" s="86" customFormat="1" ht="15.95" customHeight="1">
      <c r="B718" s="107">
        <v>426</v>
      </c>
      <c r="C718" s="483" t="s">
        <v>609</v>
      </c>
      <c r="D718" s="695">
        <v>2011</v>
      </c>
      <c r="E718" s="485">
        <v>608.86</v>
      </c>
    </row>
    <row r="719" spans="2:5" s="86" customFormat="1" ht="15.95" customHeight="1">
      <c r="B719" s="107">
        <v>427</v>
      </c>
      <c r="C719" s="483" t="s">
        <v>2899</v>
      </c>
      <c r="D719" s="695">
        <v>2011</v>
      </c>
      <c r="E719" s="485">
        <v>1549.8</v>
      </c>
    </row>
    <row r="720" spans="2:5" s="86" customFormat="1" ht="15.95" customHeight="1">
      <c r="B720" s="107">
        <v>428</v>
      </c>
      <c r="C720" s="483" t="s">
        <v>2899</v>
      </c>
      <c r="D720" s="695">
        <v>2011</v>
      </c>
      <c r="E720" s="485">
        <v>1549.8</v>
      </c>
    </row>
    <row r="721" spans="2:5" s="86" customFormat="1" ht="15.95" customHeight="1">
      <c r="B721" s="107">
        <v>429</v>
      </c>
      <c r="C721" s="483" t="s">
        <v>2094</v>
      </c>
      <c r="D721" s="695">
        <v>2011</v>
      </c>
      <c r="E721" s="485">
        <v>21.14</v>
      </c>
    </row>
    <row r="722" spans="2:5" s="86" customFormat="1" ht="15.95" customHeight="1">
      <c r="B722" s="107">
        <v>430</v>
      </c>
      <c r="C722" s="483" t="s">
        <v>2094</v>
      </c>
      <c r="D722" s="695">
        <v>2011</v>
      </c>
      <c r="E722" s="485">
        <v>21.14</v>
      </c>
    </row>
    <row r="723" spans="2:5" s="86" customFormat="1" ht="15.95" customHeight="1">
      <c r="B723" s="107">
        <v>431</v>
      </c>
      <c r="C723" s="483" t="s">
        <v>647</v>
      </c>
      <c r="D723" s="695">
        <v>2011</v>
      </c>
      <c r="E723" s="485">
        <v>1099</v>
      </c>
    </row>
    <row r="724" spans="2:5" s="86" customFormat="1" ht="15.95" customHeight="1">
      <c r="B724" s="107">
        <v>432</v>
      </c>
      <c r="C724" s="483" t="s">
        <v>644</v>
      </c>
      <c r="D724" s="695">
        <v>2011</v>
      </c>
      <c r="E724" s="485">
        <v>490</v>
      </c>
    </row>
    <row r="725" spans="2:5" s="86" customFormat="1" ht="15.95" customHeight="1">
      <c r="B725" s="107">
        <v>433</v>
      </c>
      <c r="C725" s="483" t="s">
        <v>2109</v>
      </c>
      <c r="D725" s="695">
        <v>2011</v>
      </c>
      <c r="E725" s="485">
        <v>10</v>
      </c>
    </row>
    <row r="726" spans="2:5" s="86" customFormat="1" ht="15.95" customHeight="1">
      <c r="B726" s="107">
        <v>434</v>
      </c>
      <c r="C726" s="483" t="s">
        <v>126</v>
      </c>
      <c r="D726" s="695">
        <v>2011</v>
      </c>
      <c r="E726" s="485">
        <v>2669.1</v>
      </c>
    </row>
    <row r="727" spans="2:5" s="86" customFormat="1" ht="15.95" customHeight="1">
      <c r="B727" s="107">
        <v>435</v>
      </c>
      <c r="C727" s="225" t="s">
        <v>662</v>
      </c>
      <c r="D727" s="922">
        <v>2011</v>
      </c>
      <c r="E727" s="920">
        <v>1998.99</v>
      </c>
    </row>
    <row r="728" spans="2:5" s="86" customFormat="1" ht="15.95" customHeight="1">
      <c r="B728" s="107">
        <v>436</v>
      </c>
      <c r="C728" s="925" t="s">
        <v>2906</v>
      </c>
      <c r="D728" s="223">
        <v>2011</v>
      </c>
      <c r="E728" s="926">
        <v>41724</v>
      </c>
    </row>
    <row r="729" spans="2:5" s="86" customFormat="1" ht="15.95" customHeight="1">
      <c r="B729" s="107">
        <v>437</v>
      </c>
      <c r="C729" s="925" t="s">
        <v>646</v>
      </c>
      <c r="D729" s="695">
        <v>2011</v>
      </c>
      <c r="E729" s="926">
        <v>1680</v>
      </c>
    </row>
    <row r="730" spans="2:5" s="86" customFormat="1" ht="15.95" customHeight="1">
      <c r="B730" s="107">
        <v>438</v>
      </c>
      <c r="C730" s="927" t="s">
        <v>3273</v>
      </c>
      <c r="D730" s="695">
        <v>2017</v>
      </c>
      <c r="E730" s="346">
        <v>13700</v>
      </c>
    </row>
    <row r="731" spans="2:5" s="86" customFormat="1" ht="15.95" customHeight="1">
      <c r="B731" s="107">
        <v>439</v>
      </c>
      <c r="C731" s="927" t="s">
        <v>3273</v>
      </c>
      <c r="D731" s="695">
        <v>2017</v>
      </c>
      <c r="E731" s="346">
        <v>13700</v>
      </c>
    </row>
    <row r="732" spans="2:5" s="86" customFormat="1" ht="15.95" customHeight="1">
      <c r="B732" s="107">
        <v>440</v>
      </c>
      <c r="C732" s="364" t="s">
        <v>3773</v>
      </c>
      <c r="D732" s="323"/>
      <c r="E732" s="928">
        <v>127826.85</v>
      </c>
    </row>
    <row r="733" spans="2:5" s="86" customFormat="1" ht="15.95" customHeight="1">
      <c r="B733" s="107">
        <v>441</v>
      </c>
      <c r="C733" s="364" t="s">
        <v>3774</v>
      </c>
      <c r="D733" s="323"/>
      <c r="E733" s="928">
        <v>159162</v>
      </c>
    </row>
    <row r="734" spans="2:5" s="86" customFormat="1" ht="15.95" customHeight="1">
      <c r="B734" s="107">
        <v>442</v>
      </c>
      <c r="C734" s="364" t="s">
        <v>3775</v>
      </c>
      <c r="D734" s="323"/>
      <c r="E734" s="928">
        <v>17900</v>
      </c>
    </row>
    <row r="735" spans="2:5" s="86" customFormat="1" ht="15.95" customHeight="1">
      <c r="B735" s="107">
        <v>443</v>
      </c>
      <c r="C735" s="364" t="s">
        <v>3776</v>
      </c>
      <c r="D735" s="323"/>
      <c r="E735" s="928">
        <v>27836.7</v>
      </c>
    </row>
    <row r="736" spans="2:5" s="86" customFormat="1" ht="15.95" customHeight="1">
      <c r="B736" s="107">
        <v>444</v>
      </c>
      <c r="C736" s="1065" t="s">
        <v>5630</v>
      </c>
      <c r="D736" s="969"/>
      <c r="E736" s="928">
        <v>20000</v>
      </c>
    </row>
    <row r="737" spans="2:5" ht="15.95" customHeight="1">
      <c r="B737" s="1437" t="s">
        <v>1020</v>
      </c>
      <c r="C737" s="1437"/>
      <c r="D737" s="1437"/>
      <c r="E737" s="228">
        <f>SUM(E293:E736)</f>
        <v>2355971.9860000028</v>
      </c>
    </row>
    <row r="738" spans="2:5" ht="15.95" customHeight="1">
      <c r="B738" s="1434" t="s">
        <v>376</v>
      </c>
      <c r="C738" s="1435"/>
      <c r="D738" s="1435"/>
      <c r="E738" s="1436"/>
    </row>
    <row r="739" spans="2:5" ht="15.95" customHeight="1">
      <c r="B739" s="107">
        <v>1</v>
      </c>
      <c r="C739" s="774" t="s">
        <v>4707</v>
      </c>
      <c r="D739" s="775">
        <v>2011</v>
      </c>
      <c r="E739" s="776">
        <v>300</v>
      </c>
    </row>
    <row r="740" spans="2:5" ht="15.95" customHeight="1">
      <c r="B740" s="107">
        <v>2</v>
      </c>
      <c r="C740" s="777" t="s">
        <v>654</v>
      </c>
      <c r="D740" s="778">
        <v>2001</v>
      </c>
      <c r="E740" s="779">
        <v>1640</v>
      </c>
    </row>
    <row r="741" spans="2:5" ht="15.95" customHeight="1">
      <c r="B741" s="107">
        <v>3</v>
      </c>
      <c r="C741" s="777" t="s">
        <v>2825</v>
      </c>
      <c r="D741" s="778" t="s">
        <v>14</v>
      </c>
      <c r="E741" s="779">
        <v>211659.96</v>
      </c>
    </row>
    <row r="742" spans="2:5" ht="15.95" customHeight="1">
      <c r="B742" s="107">
        <v>4</v>
      </c>
      <c r="C742" s="777" t="s">
        <v>4708</v>
      </c>
      <c r="D742" s="778">
        <v>2001</v>
      </c>
      <c r="E742" s="779">
        <v>413</v>
      </c>
    </row>
    <row r="743" spans="2:5" ht="15.95" customHeight="1">
      <c r="B743" s="107">
        <v>5</v>
      </c>
      <c r="C743" s="777" t="s">
        <v>97</v>
      </c>
      <c r="D743" s="778">
        <v>2011</v>
      </c>
      <c r="E743" s="779">
        <v>2001.17</v>
      </c>
    </row>
    <row r="744" spans="2:5" ht="15.95" customHeight="1">
      <c r="B744" s="107">
        <v>6</v>
      </c>
      <c r="C744" s="777" t="s">
        <v>124</v>
      </c>
      <c r="D744" s="778">
        <v>2011</v>
      </c>
      <c r="E744" s="779">
        <v>1750.01</v>
      </c>
    </row>
    <row r="745" spans="2:5" ht="15.95" customHeight="1">
      <c r="B745" s="107">
        <v>7</v>
      </c>
      <c r="C745" s="777" t="s">
        <v>168</v>
      </c>
      <c r="D745" s="778">
        <v>2011</v>
      </c>
      <c r="E745" s="779">
        <v>866.2</v>
      </c>
    </row>
    <row r="746" spans="2:5" ht="15.95" customHeight="1">
      <c r="B746" s="107">
        <v>8</v>
      </c>
      <c r="C746" s="773" t="s">
        <v>4706</v>
      </c>
      <c r="D746" s="702">
        <v>2020</v>
      </c>
      <c r="E746" s="703">
        <v>4674</v>
      </c>
    </row>
    <row r="747" spans="2:5" ht="15.95" customHeight="1">
      <c r="B747" s="1437" t="s">
        <v>1020</v>
      </c>
      <c r="C747" s="1437"/>
      <c r="D747" s="1437"/>
      <c r="E747" s="228">
        <f>SUM(E739:E746)</f>
        <v>223304.34000000003</v>
      </c>
    </row>
    <row r="748" spans="2:5" ht="15.95" customHeight="1">
      <c r="B748" s="1434" t="s">
        <v>1836</v>
      </c>
      <c r="C748" s="1435"/>
      <c r="D748" s="1435"/>
      <c r="E748" s="1436"/>
    </row>
    <row r="749" spans="2:5" ht="15.95" customHeight="1">
      <c r="B749" s="107">
        <v>1</v>
      </c>
      <c r="C749" s="224" t="s">
        <v>3528</v>
      </c>
      <c r="D749" s="281" t="s">
        <v>4990</v>
      </c>
      <c r="E749" s="490">
        <v>78762.559999999998</v>
      </c>
    </row>
    <row r="750" spans="2:5" ht="15.95" customHeight="1">
      <c r="B750" s="1437" t="s">
        <v>1020</v>
      </c>
      <c r="C750" s="1437"/>
      <c r="D750" s="1437"/>
      <c r="E750" s="228">
        <f>SUM(E749:E749)</f>
        <v>78762.559999999998</v>
      </c>
    </row>
    <row r="751" spans="2:5" ht="15.95" customHeight="1">
      <c r="B751" s="1262" t="s">
        <v>1852</v>
      </c>
      <c r="C751" s="1262"/>
      <c r="D751" s="1262"/>
      <c r="E751" s="1262"/>
    </row>
    <row r="752" spans="2:5" ht="15.95" customHeight="1">
      <c r="B752" s="107">
        <v>1</v>
      </c>
      <c r="C752" s="207" t="s">
        <v>2861</v>
      </c>
      <c r="D752" s="208" t="s">
        <v>14</v>
      </c>
      <c r="E752" s="209">
        <v>1741754.54</v>
      </c>
    </row>
    <row r="753" spans="2:5" ht="15.95" customHeight="1">
      <c r="B753" s="1437" t="s">
        <v>1020</v>
      </c>
      <c r="C753" s="1437"/>
      <c r="D753" s="1437"/>
      <c r="E753" s="228">
        <f>SUM(E752)</f>
        <v>1741754.54</v>
      </c>
    </row>
    <row r="754" spans="2:5" ht="15.95" customHeight="1">
      <c r="B754" s="1434" t="s">
        <v>2283</v>
      </c>
      <c r="C754" s="1435"/>
      <c r="D754" s="1435"/>
      <c r="E754" s="1436"/>
    </row>
    <row r="755" spans="2:5" ht="15.95" customHeight="1">
      <c r="B755" s="107">
        <v>1</v>
      </c>
      <c r="C755" s="154" t="s">
        <v>5022</v>
      </c>
      <c r="D755" s="494" t="s">
        <v>14</v>
      </c>
      <c r="E755" s="490">
        <v>195490.04</v>
      </c>
    </row>
    <row r="756" spans="2:5" ht="15.95" customHeight="1">
      <c r="B756" s="1437" t="s">
        <v>1020</v>
      </c>
      <c r="C756" s="1437"/>
      <c r="D756" s="1437"/>
      <c r="E756" s="228">
        <f>SUM(E755:E755)</f>
        <v>195490.04</v>
      </c>
    </row>
    <row r="757" spans="2:5" ht="15.95" customHeight="1">
      <c r="B757" s="1434" t="s">
        <v>676</v>
      </c>
      <c r="C757" s="1435"/>
      <c r="D757" s="1435"/>
      <c r="E757" s="1436"/>
    </row>
    <row r="758" spans="2:5" ht="15.95" customHeight="1">
      <c r="B758" s="107">
        <v>1</v>
      </c>
      <c r="C758" s="907" t="s">
        <v>5158</v>
      </c>
      <c r="D758" s="906">
        <v>2016</v>
      </c>
      <c r="E758" s="908">
        <v>799</v>
      </c>
    </row>
    <row r="759" spans="2:5" ht="15.95" customHeight="1">
      <c r="B759" s="107">
        <v>2</v>
      </c>
      <c r="C759" s="486" t="s">
        <v>2490</v>
      </c>
      <c r="D759" s="906">
        <v>2013</v>
      </c>
      <c r="E759" s="487">
        <v>145</v>
      </c>
    </row>
    <row r="760" spans="2:5" ht="15.95" customHeight="1">
      <c r="B760" s="107">
        <v>3</v>
      </c>
      <c r="C760" s="907" t="s">
        <v>2498</v>
      </c>
      <c r="D760" s="906">
        <v>2015</v>
      </c>
      <c r="E760" s="908">
        <v>1099</v>
      </c>
    </row>
    <row r="761" spans="2:5" ht="15.95" customHeight="1">
      <c r="B761" s="107">
        <v>4</v>
      </c>
      <c r="C761" s="907" t="s">
        <v>2499</v>
      </c>
      <c r="D761" s="906">
        <v>2015</v>
      </c>
      <c r="E761" s="908">
        <v>159</v>
      </c>
    </row>
    <row r="762" spans="2:5" ht="15.95" customHeight="1">
      <c r="B762" s="107">
        <v>5</v>
      </c>
      <c r="C762" s="907" t="s">
        <v>2500</v>
      </c>
      <c r="D762" s="906">
        <v>2017</v>
      </c>
      <c r="E762" s="908">
        <v>750</v>
      </c>
    </row>
    <row r="763" spans="2:5" ht="15.95" customHeight="1">
      <c r="B763" s="107">
        <v>6</v>
      </c>
      <c r="C763" s="907" t="s">
        <v>2501</v>
      </c>
      <c r="D763" s="906">
        <v>2012</v>
      </c>
      <c r="E763" s="908">
        <v>74.95</v>
      </c>
    </row>
    <row r="764" spans="2:5" ht="15.95" customHeight="1">
      <c r="B764" s="107">
        <v>7</v>
      </c>
      <c r="C764" s="907" t="s">
        <v>2502</v>
      </c>
      <c r="D764" s="906">
        <v>2012</v>
      </c>
      <c r="E764" s="908">
        <v>1099</v>
      </c>
    </row>
    <row r="765" spans="2:5" ht="15.95" customHeight="1">
      <c r="B765" s="107">
        <v>8</v>
      </c>
      <c r="C765" s="907" t="s">
        <v>2503</v>
      </c>
      <c r="D765" s="906">
        <v>2012</v>
      </c>
      <c r="E765" s="908">
        <v>319</v>
      </c>
    </row>
    <row r="766" spans="2:5" ht="15.95" customHeight="1">
      <c r="B766" s="107">
        <v>9</v>
      </c>
      <c r="C766" s="907" t="s">
        <v>2504</v>
      </c>
      <c r="D766" s="906">
        <v>2013</v>
      </c>
      <c r="E766" s="908">
        <v>149</v>
      </c>
    </row>
    <row r="767" spans="2:5" ht="15.95" customHeight="1">
      <c r="B767" s="107">
        <v>10</v>
      </c>
      <c r="C767" s="907" t="s">
        <v>2505</v>
      </c>
      <c r="D767" s="906">
        <v>2013</v>
      </c>
      <c r="E767" s="908">
        <v>299.99</v>
      </c>
    </row>
    <row r="768" spans="2:5" ht="15.95" customHeight="1">
      <c r="B768" s="107">
        <v>11</v>
      </c>
      <c r="C768" s="907" t="s">
        <v>2506</v>
      </c>
      <c r="D768" s="906">
        <v>2015</v>
      </c>
      <c r="E768" s="908">
        <v>119.99</v>
      </c>
    </row>
    <row r="769" spans="2:5" ht="15.95" customHeight="1">
      <c r="B769" s="107">
        <v>12</v>
      </c>
      <c r="C769" s="907" t="s">
        <v>2507</v>
      </c>
      <c r="D769" s="906">
        <v>2016</v>
      </c>
      <c r="E769" s="908">
        <v>159</v>
      </c>
    </row>
    <row r="770" spans="2:5" ht="15.95" customHeight="1">
      <c r="B770" s="107">
        <v>13</v>
      </c>
      <c r="C770" s="907" t="s">
        <v>2508</v>
      </c>
      <c r="D770" s="906">
        <v>2017</v>
      </c>
      <c r="E770" s="908">
        <v>752.3</v>
      </c>
    </row>
    <row r="771" spans="2:5" ht="15.95" customHeight="1">
      <c r="B771" s="107">
        <v>14</v>
      </c>
      <c r="C771" s="907" t="s">
        <v>3652</v>
      </c>
      <c r="D771" s="906">
        <v>2019</v>
      </c>
      <c r="E771" s="908">
        <v>11940.91</v>
      </c>
    </row>
    <row r="772" spans="2:5" ht="15.95" customHeight="1">
      <c r="B772" s="107">
        <v>15</v>
      </c>
      <c r="C772" s="907" t="s">
        <v>3653</v>
      </c>
      <c r="D772" s="906">
        <v>2019</v>
      </c>
      <c r="E772" s="908">
        <v>5500</v>
      </c>
    </row>
    <row r="773" spans="2:5" ht="15.95" customHeight="1">
      <c r="B773" s="107">
        <v>16</v>
      </c>
      <c r="C773" s="907" t="s">
        <v>3654</v>
      </c>
      <c r="D773" s="906">
        <v>2012</v>
      </c>
      <c r="E773" s="908">
        <v>300</v>
      </c>
    </row>
    <row r="774" spans="2:5" ht="15.95" customHeight="1">
      <c r="B774" s="107">
        <v>17</v>
      </c>
      <c r="C774" s="907" t="s">
        <v>3655</v>
      </c>
      <c r="D774" s="906">
        <v>2019</v>
      </c>
      <c r="E774" s="908">
        <v>225</v>
      </c>
    </row>
    <row r="775" spans="2:5" ht="15.95" customHeight="1">
      <c r="B775" s="107">
        <v>18</v>
      </c>
      <c r="C775" s="907" t="s">
        <v>3656</v>
      </c>
      <c r="D775" s="906">
        <v>2015</v>
      </c>
      <c r="E775" s="908">
        <v>230</v>
      </c>
    </row>
    <row r="776" spans="2:5" ht="15.95" customHeight="1">
      <c r="B776" s="107">
        <v>19</v>
      </c>
      <c r="C776" s="907" t="s">
        <v>3657</v>
      </c>
      <c r="D776" s="906">
        <v>2018</v>
      </c>
      <c r="E776" s="908">
        <v>512</v>
      </c>
    </row>
    <row r="777" spans="2:5" ht="15.95" customHeight="1">
      <c r="B777" s="107">
        <v>20</v>
      </c>
      <c r="C777" s="385" t="s">
        <v>5159</v>
      </c>
      <c r="D777" s="482">
        <v>2019</v>
      </c>
      <c r="E777" s="905">
        <v>1216.0999999999999</v>
      </c>
    </row>
    <row r="778" spans="2:5" ht="15.95" customHeight="1">
      <c r="B778" s="107">
        <v>21</v>
      </c>
      <c r="C778" s="385" t="s">
        <v>5160</v>
      </c>
      <c r="D778" s="482">
        <v>2021</v>
      </c>
      <c r="E778" s="905">
        <v>369.99</v>
      </c>
    </row>
    <row r="779" spans="2:5" ht="15.95" customHeight="1">
      <c r="B779" s="107">
        <v>22</v>
      </c>
      <c r="C779" s="385" t="s">
        <v>5161</v>
      </c>
      <c r="D779" s="482">
        <v>2020</v>
      </c>
      <c r="E779" s="321">
        <v>790</v>
      </c>
    </row>
    <row r="780" spans="2:5" ht="15.95" customHeight="1">
      <c r="B780" s="107">
        <v>23</v>
      </c>
      <c r="C780" s="385" t="s">
        <v>5162</v>
      </c>
      <c r="D780" s="482">
        <v>2019</v>
      </c>
      <c r="E780" s="321">
        <v>870</v>
      </c>
    </row>
    <row r="781" spans="2:5" ht="15.95" customHeight="1">
      <c r="B781" s="107">
        <v>24</v>
      </c>
      <c r="C781" s="385" t="s">
        <v>5163</v>
      </c>
      <c r="D781" s="482">
        <v>2019</v>
      </c>
      <c r="E781" s="321">
        <v>3440</v>
      </c>
    </row>
    <row r="782" spans="2:5" ht="15.95" customHeight="1">
      <c r="B782" s="107">
        <v>25</v>
      </c>
      <c r="C782" s="385" t="s">
        <v>5164</v>
      </c>
      <c r="D782" s="482">
        <v>2019</v>
      </c>
      <c r="E782" s="321">
        <v>2613.2399999999998</v>
      </c>
    </row>
    <row r="783" spans="2:5" ht="15.95" customHeight="1">
      <c r="B783" s="107">
        <v>26</v>
      </c>
      <c r="C783" s="385" t="s">
        <v>5165</v>
      </c>
      <c r="D783" s="482">
        <v>2019</v>
      </c>
      <c r="E783" s="321">
        <v>976</v>
      </c>
    </row>
    <row r="784" spans="2:5" ht="15.95" customHeight="1">
      <c r="B784" s="107">
        <v>27</v>
      </c>
      <c r="C784" s="385" t="s">
        <v>5166</v>
      </c>
      <c r="D784" s="482">
        <v>2019</v>
      </c>
      <c r="E784" s="321">
        <v>2237.37</v>
      </c>
    </row>
    <row r="785" spans="2:5" ht="15.95" customHeight="1">
      <c r="B785" s="107">
        <v>28</v>
      </c>
      <c r="C785" s="385" t="s">
        <v>5167</v>
      </c>
      <c r="D785" s="482">
        <v>2020</v>
      </c>
      <c r="E785" s="321">
        <v>449.99</v>
      </c>
    </row>
    <row r="786" spans="2:5" ht="15.95" customHeight="1">
      <c r="B786" s="107">
        <v>29</v>
      </c>
      <c r="C786" s="385" t="s">
        <v>5168</v>
      </c>
      <c r="D786" s="482">
        <v>2020</v>
      </c>
      <c r="E786" s="321">
        <v>5998.11</v>
      </c>
    </row>
    <row r="787" spans="2:5" ht="15.95" customHeight="1">
      <c r="B787" s="107">
        <v>30</v>
      </c>
      <c r="C787" s="385" t="s">
        <v>5169</v>
      </c>
      <c r="D787" s="482">
        <v>2020</v>
      </c>
      <c r="E787" s="321">
        <v>15030.1</v>
      </c>
    </row>
    <row r="788" spans="2:5" ht="15.95" customHeight="1">
      <c r="B788" s="107">
        <v>31</v>
      </c>
      <c r="C788" s="385" t="s">
        <v>5170</v>
      </c>
      <c r="D788" s="482">
        <v>2020</v>
      </c>
      <c r="E788" s="321">
        <v>1581.98</v>
      </c>
    </row>
    <row r="789" spans="2:5" ht="15.95" customHeight="1">
      <c r="B789" s="107">
        <v>32</v>
      </c>
      <c r="C789" s="385" t="s">
        <v>5171</v>
      </c>
      <c r="D789" s="482">
        <v>2020</v>
      </c>
      <c r="E789" s="321">
        <v>860.14</v>
      </c>
    </row>
    <row r="790" spans="2:5" ht="15.95" customHeight="1">
      <c r="B790" s="107">
        <v>33</v>
      </c>
      <c r="C790" s="385" t="s">
        <v>5172</v>
      </c>
      <c r="D790" s="482">
        <v>2020</v>
      </c>
      <c r="E790" s="321">
        <v>1116.23</v>
      </c>
    </row>
    <row r="791" spans="2:5" ht="15.95" customHeight="1">
      <c r="B791" s="107">
        <v>34</v>
      </c>
      <c r="C791" s="385" t="s">
        <v>5173</v>
      </c>
      <c r="D791" s="482">
        <v>2020</v>
      </c>
      <c r="E791" s="321">
        <v>9800</v>
      </c>
    </row>
    <row r="792" spans="2:5" ht="15.95" customHeight="1">
      <c r="B792" s="107">
        <v>35</v>
      </c>
      <c r="C792" s="385" t="s">
        <v>5174</v>
      </c>
      <c r="D792" s="482">
        <v>2020</v>
      </c>
      <c r="E792" s="321">
        <v>3762.75</v>
      </c>
    </row>
    <row r="793" spans="2:5" ht="15.95" customHeight="1">
      <c r="B793" s="107">
        <v>36</v>
      </c>
      <c r="C793" s="385" t="s">
        <v>5175</v>
      </c>
      <c r="D793" s="482">
        <v>2020</v>
      </c>
      <c r="E793" s="321">
        <v>5572.83</v>
      </c>
    </row>
    <row r="794" spans="2:5" ht="15.95" customHeight="1">
      <c r="B794" s="107">
        <v>37</v>
      </c>
      <c r="C794" s="385" t="s">
        <v>5176</v>
      </c>
      <c r="D794" s="482">
        <v>2020</v>
      </c>
      <c r="E794" s="321">
        <v>1547.34</v>
      </c>
    </row>
    <row r="795" spans="2:5" ht="15.95" customHeight="1">
      <c r="B795" s="107">
        <v>38</v>
      </c>
      <c r="C795" s="385" t="s">
        <v>5177</v>
      </c>
      <c r="D795" s="482">
        <v>2020</v>
      </c>
      <c r="E795" s="321">
        <v>990</v>
      </c>
    </row>
    <row r="796" spans="2:5" ht="15.95" customHeight="1">
      <c r="B796" s="107">
        <v>39</v>
      </c>
      <c r="C796" s="385" t="s">
        <v>5178</v>
      </c>
      <c r="D796" s="482">
        <v>2020</v>
      </c>
      <c r="E796" s="321">
        <v>3475.29</v>
      </c>
    </row>
    <row r="797" spans="2:5" ht="15.95" customHeight="1">
      <c r="B797" s="107">
        <v>40</v>
      </c>
      <c r="C797" s="385" t="s">
        <v>5179</v>
      </c>
      <c r="D797" s="482">
        <v>2020</v>
      </c>
      <c r="E797" s="321">
        <v>1580</v>
      </c>
    </row>
    <row r="798" spans="2:5" ht="15.95" customHeight="1">
      <c r="B798" s="107">
        <v>41</v>
      </c>
      <c r="C798" s="385" t="s">
        <v>5180</v>
      </c>
      <c r="D798" s="482">
        <v>2017</v>
      </c>
      <c r="E798" s="321">
        <v>365</v>
      </c>
    </row>
    <row r="799" spans="2:5" ht="15.95" customHeight="1">
      <c r="B799" s="107">
        <v>42</v>
      </c>
      <c r="C799" s="385" t="s">
        <v>5181</v>
      </c>
      <c r="D799" s="482">
        <v>2020</v>
      </c>
      <c r="E799" s="321">
        <v>1200</v>
      </c>
    </row>
    <row r="800" spans="2:5" ht="15.95" customHeight="1">
      <c r="B800" s="107">
        <v>43</v>
      </c>
      <c r="C800" s="385" t="s">
        <v>5182</v>
      </c>
      <c r="D800" s="482">
        <v>2019</v>
      </c>
      <c r="E800" s="321">
        <v>2800</v>
      </c>
    </row>
    <row r="801" spans="2:5" ht="15.95" customHeight="1">
      <c r="B801" s="107">
        <v>44</v>
      </c>
      <c r="C801" s="385" t="s">
        <v>5183</v>
      </c>
      <c r="D801" s="482">
        <v>2008</v>
      </c>
      <c r="E801" s="321">
        <v>1280</v>
      </c>
    </row>
    <row r="802" spans="2:5" ht="15.95" customHeight="1">
      <c r="B802" s="107">
        <v>45</v>
      </c>
      <c r="C802" s="385" t="s">
        <v>5184</v>
      </c>
      <c r="D802" s="482">
        <v>2020</v>
      </c>
      <c r="E802" s="321">
        <v>4027.92</v>
      </c>
    </row>
    <row r="803" spans="2:5" ht="15.95" customHeight="1">
      <c r="B803" s="107">
        <v>46</v>
      </c>
      <c r="C803" s="385" t="s">
        <v>5185</v>
      </c>
      <c r="D803" s="482">
        <v>2021</v>
      </c>
      <c r="E803" s="321">
        <v>4000</v>
      </c>
    </row>
    <row r="804" spans="2:5" ht="15.95" customHeight="1">
      <c r="B804" s="107">
        <v>47</v>
      </c>
      <c r="C804" s="409" t="s">
        <v>5186</v>
      </c>
      <c r="D804" s="895">
        <v>2020</v>
      </c>
      <c r="E804" s="842">
        <v>5261.88</v>
      </c>
    </row>
    <row r="805" spans="2:5" ht="15.95" customHeight="1">
      <c r="B805" s="1437" t="s">
        <v>1020</v>
      </c>
      <c r="C805" s="1437"/>
      <c r="D805" s="1437"/>
      <c r="E805" s="228">
        <f>SUM(E758:E804)</f>
        <v>107845.40000000001</v>
      </c>
    </row>
    <row r="806" spans="2:5" ht="15.95" customHeight="1">
      <c r="B806" s="1434" t="s">
        <v>5187</v>
      </c>
      <c r="C806" s="1435"/>
      <c r="D806" s="1435"/>
      <c r="E806" s="1436"/>
    </row>
    <row r="807" spans="2:5" ht="15.95" customHeight="1">
      <c r="B807" s="107">
        <v>1</v>
      </c>
      <c r="C807" s="479" t="s">
        <v>2611</v>
      </c>
      <c r="D807" s="338">
        <v>2017</v>
      </c>
      <c r="E807" s="346">
        <v>33460.959999999999</v>
      </c>
    </row>
    <row r="808" spans="2:5" ht="15.95" customHeight="1">
      <c r="B808" s="107">
        <v>2</v>
      </c>
      <c r="C808" s="479" t="s">
        <v>2612</v>
      </c>
      <c r="D808" s="338">
        <v>2017</v>
      </c>
      <c r="E808" s="346">
        <v>70160.240000000005</v>
      </c>
    </row>
    <row r="809" spans="2:5" ht="15.95" customHeight="1">
      <c r="B809" s="107">
        <v>3</v>
      </c>
      <c r="C809" s="479" t="s">
        <v>2613</v>
      </c>
      <c r="D809" s="338">
        <v>2017</v>
      </c>
      <c r="E809" s="346">
        <v>24573.03</v>
      </c>
    </row>
    <row r="810" spans="2:5" ht="15.95" customHeight="1">
      <c r="B810" s="107">
        <v>4</v>
      </c>
      <c r="C810" s="409" t="s">
        <v>2614</v>
      </c>
      <c r="D810" s="338">
        <v>2017</v>
      </c>
      <c r="E810" s="346">
        <v>23303.58</v>
      </c>
    </row>
    <row r="811" spans="2:5" ht="15.95" customHeight="1">
      <c r="B811" s="107">
        <v>5</v>
      </c>
      <c r="C811" s="479" t="s">
        <v>2615</v>
      </c>
      <c r="D811" s="338">
        <v>2017</v>
      </c>
      <c r="E811" s="346">
        <v>7030.68</v>
      </c>
    </row>
    <row r="812" spans="2:5" ht="15.95" customHeight="1">
      <c r="B812" s="107">
        <v>6</v>
      </c>
      <c r="C812" s="479" t="s">
        <v>2616</v>
      </c>
      <c r="D812" s="338">
        <v>2017</v>
      </c>
      <c r="E812" s="346">
        <v>17046.57</v>
      </c>
    </row>
    <row r="813" spans="2:5" ht="15.95" customHeight="1">
      <c r="B813" s="107">
        <v>7</v>
      </c>
      <c r="C813" s="409" t="s">
        <v>2617</v>
      </c>
      <c r="D813" s="338">
        <v>2017</v>
      </c>
      <c r="E813" s="346">
        <v>4895.3999999999996</v>
      </c>
    </row>
    <row r="814" spans="2:5" ht="15.95" customHeight="1">
      <c r="B814" s="107">
        <v>8</v>
      </c>
      <c r="C814" s="409" t="s">
        <v>2618</v>
      </c>
      <c r="D814" s="338">
        <v>2017</v>
      </c>
      <c r="E814" s="346">
        <v>1158</v>
      </c>
    </row>
    <row r="815" spans="2:5" ht="15.95" customHeight="1">
      <c r="B815" s="107">
        <v>9</v>
      </c>
      <c r="C815" s="409" t="s">
        <v>2620</v>
      </c>
      <c r="D815" s="338">
        <v>2017</v>
      </c>
      <c r="E815" s="346">
        <v>40203.9</v>
      </c>
    </row>
    <row r="816" spans="2:5" ht="15.95" customHeight="1">
      <c r="B816" s="107">
        <v>10</v>
      </c>
      <c r="C816" s="479" t="s">
        <v>3373</v>
      </c>
      <c r="D816" s="338" t="s">
        <v>14</v>
      </c>
      <c r="E816" s="346">
        <v>1296897.2</v>
      </c>
    </row>
    <row r="817" spans="2:5" ht="15.95" customHeight="1">
      <c r="B817" s="107">
        <v>11</v>
      </c>
      <c r="C817" s="409" t="s">
        <v>2621</v>
      </c>
      <c r="D817" s="338" t="s">
        <v>14</v>
      </c>
      <c r="E817" s="346">
        <v>142601.88</v>
      </c>
    </row>
    <row r="818" spans="2:5" ht="15.95" customHeight="1">
      <c r="B818" s="107">
        <v>12</v>
      </c>
      <c r="C818" s="409" t="s">
        <v>2622</v>
      </c>
      <c r="D818" s="338" t="s">
        <v>14</v>
      </c>
      <c r="E818" s="346">
        <v>32518.44</v>
      </c>
    </row>
    <row r="819" spans="2:5" ht="15.95" customHeight="1">
      <c r="B819" s="107">
        <v>13</v>
      </c>
      <c r="C819" s="409" t="s">
        <v>3374</v>
      </c>
      <c r="D819" s="338">
        <v>2018</v>
      </c>
      <c r="E819" s="346">
        <v>2952</v>
      </c>
    </row>
    <row r="820" spans="2:5" ht="15.95" customHeight="1">
      <c r="B820" s="107">
        <v>14</v>
      </c>
      <c r="C820" s="479" t="s">
        <v>3375</v>
      </c>
      <c r="D820" s="338">
        <v>2018</v>
      </c>
      <c r="E820" s="346">
        <v>2300</v>
      </c>
    </row>
    <row r="821" spans="2:5" ht="15.95" customHeight="1">
      <c r="B821" s="107">
        <v>15</v>
      </c>
      <c r="C821" s="479" t="s">
        <v>3376</v>
      </c>
      <c r="D821" s="338">
        <v>2018</v>
      </c>
      <c r="E821" s="346">
        <v>6300</v>
      </c>
    </row>
    <row r="822" spans="2:5" ht="15.95" customHeight="1">
      <c r="B822" s="107">
        <v>16</v>
      </c>
      <c r="C822" s="479" t="s">
        <v>3377</v>
      </c>
      <c r="D822" s="338">
        <v>2018</v>
      </c>
      <c r="E822" s="346">
        <v>7800</v>
      </c>
    </row>
    <row r="823" spans="2:5" ht="15.95" customHeight="1">
      <c r="B823" s="107">
        <v>17</v>
      </c>
      <c r="C823" s="479" t="s">
        <v>3378</v>
      </c>
      <c r="D823" s="338">
        <v>2018</v>
      </c>
      <c r="E823" s="346">
        <v>9500</v>
      </c>
    </row>
    <row r="824" spans="2:5" ht="15.95" customHeight="1">
      <c r="B824" s="107">
        <v>18</v>
      </c>
      <c r="C824" s="479" t="s">
        <v>3379</v>
      </c>
      <c r="D824" s="338">
        <v>2018</v>
      </c>
      <c r="E824" s="346">
        <v>2444.9899999999998</v>
      </c>
    </row>
    <row r="825" spans="2:5" ht="15.95" customHeight="1">
      <c r="B825" s="107">
        <v>19</v>
      </c>
      <c r="C825" s="479" t="s">
        <v>3380</v>
      </c>
      <c r="D825" s="338">
        <v>2018</v>
      </c>
      <c r="E825" s="346">
        <v>500.01</v>
      </c>
    </row>
    <row r="826" spans="2:5" ht="15.95" customHeight="1">
      <c r="B826" s="107">
        <v>20</v>
      </c>
      <c r="C826" s="479" t="s">
        <v>3381</v>
      </c>
      <c r="D826" s="338">
        <v>2018</v>
      </c>
      <c r="E826" s="346">
        <v>430</v>
      </c>
    </row>
    <row r="827" spans="2:5" ht="15.95" customHeight="1">
      <c r="B827" s="107">
        <v>21</v>
      </c>
      <c r="C827" s="479" t="s">
        <v>3382</v>
      </c>
      <c r="D827" s="338">
        <v>2018</v>
      </c>
      <c r="E827" s="346">
        <v>26743</v>
      </c>
    </row>
    <row r="828" spans="2:5" ht="15.95" customHeight="1">
      <c r="B828" s="107">
        <v>22</v>
      </c>
      <c r="C828" s="479" t="s">
        <v>3383</v>
      </c>
      <c r="D828" s="338">
        <v>2018</v>
      </c>
      <c r="E828" s="346">
        <v>2754.01</v>
      </c>
    </row>
    <row r="829" spans="2:5" ht="15.95" customHeight="1">
      <c r="B829" s="107">
        <v>23</v>
      </c>
      <c r="C829" s="479" t="s">
        <v>3384</v>
      </c>
      <c r="D829" s="338">
        <v>2019</v>
      </c>
      <c r="E829" s="346">
        <v>8562.65</v>
      </c>
    </row>
    <row r="830" spans="2:5" ht="15.95" customHeight="1">
      <c r="B830" s="107">
        <v>24</v>
      </c>
      <c r="C830" s="479" t="s">
        <v>3385</v>
      </c>
      <c r="D830" s="338">
        <v>2019</v>
      </c>
      <c r="E830" s="346">
        <v>37866.17</v>
      </c>
    </row>
    <row r="831" spans="2:5" ht="15.95" customHeight="1">
      <c r="B831" s="107">
        <v>25</v>
      </c>
      <c r="C831" s="479" t="s">
        <v>3386</v>
      </c>
      <c r="D831" s="338">
        <v>2019</v>
      </c>
      <c r="E831" s="346">
        <v>2994.87</v>
      </c>
    </row>
    <row r="832" spans="2:5" ht="15.95" customHeight="1">
      <c r="B832" s="107">
        <v>26</v>
      </c>
      <c r="C832" s="479" t="s">
        <v>3387</v>
      </c>
      <c r="D832" s="338">
        <v>2018</v>
      </c>
      <c r="E832" s="346">
        <v>18769.8</v>
      </c>
    </row>
    <row r="833" spans="2:5" ht="15.95" customHeight="1">
      <c r="B833" s="107">
        <v>27</v>
      </c>
      <c r="C833" s="396" t="s">
        <v>2609</v>
      </c>
      <c r="D833" s="400">
        <v>2017</v>
      </c>
      <c r="E833" s="401">
        <v>686.34</v>
      </c>
    </row>
    <row r="834" spans="2:5" ht="15.95" customHeight="1">
      <c r="B834" s="107">
        <v>28</v>
      </c>
      <c r="C834" s="396" t="s">
        <v>2554</v>
      </c>
      <c r="D834" s="400">
        <v>2017</v>
      </c>
      <c r="E834" s="401">
        <v>2828.98</v>
      </c>
    </row>
    <row r="835" spans="2:5" ht="15.95" customHeight="1">
      <c r="B835" s="107">
        <v>29</v>
      </c>
      <c r="C835" s="396" t="s">
        <v>2555</v>
      </c>
      <c r="D835" s="400">
        <v>2017</v>
      </c>
      <c r="E835" s="401">
        <v>7920</v>
      </c>
    </row>
    <row r="836" spans="2:5" ht="15.95" customHeight="1">
      <c r="B836" s="107">
        <v>30</v>
      </c>
      <c r="C836" s="396" t="s">
        <v>2556</v>
      </c>
      <c r="D836" s="400">
        <v>2017</v>
      </c>
      <c r="E836" s="401">
        <v>480</v>
      </c>
    </row>
    <row r="837" spans="2:5" ht="15.95" customHeight="1">
      <c r="B837" s="107">
        <v>31</v>
      </c>
      <c r="C837" s="396" t="s">
        <v>2557</v>
      </c>
      <c r="D837" s="400">
        <v>2017</v>
      </c>
      <c r="E837" s="401">
        <v>1139.99</v>
      </c>
    </row>
    <row r="838" spans="2:5" ht="15.95" customHeight="1">
      <c r="B838" s="107">
        <v>32</v>
      </c>
      <c r="C838" s="396" t="s">
        <v>2558</v>
      </c>
      <c r="D838" s="400">
        <v>2017</v>
      </c>
      <c r="E838" s="401">
        <v>620.54</v>
      </c>
    </row>
    <row r="839" spans="2:5" ht="15.95" customHeight="1">
      <c r="B839" s="107">
        <v>33</v>
      </c>
      <c r="C839" s="396" t="s">
        <v>2559</v>
      </c>
      <c r="D839" s="813" t="s">
        <v>14</v>
      </c>
      <c r="E839" s="401">
        <v>614.39</v>
      </c>
    </row>
    <row r="840" spans="2:5" ht="15.95" customHeight="1">
      <c r="B840" s="107">
        <v>34</v>
      </c>
      <c r="C840" s="396" t="s">
        <v>2561</v>
      </c>
      <c r="D840" s="400">
        <v>2017</v>
      </c>
      <c r="E840" s="401">
        <v>431.17</v>
      </c>
    </row>
    <row r="841" spans="2:5" ht="15.95" customHeight="1">
      <c r="B841" s="107">
        <v>35</v>
      </c>
      <c r="C841" s="396" t="s">
        <v>2562</v>
      </c>
      <c r="D841" s="400">
        <v>2017</v>
      </c>
      <c r="E841" s="401">
        <v>382.31</v>
      </c>
    </row>
    <row r="842" spans="2:5" ht="15.95" customHeight="1">
      <c r="B842" s="107">
        <v>36</v>
      </c>
      <c r="C842" s="396" t="s">
        <v>2563</v>
      </c>
      <c r="D842" s="400">
        <v>2017</v>
      </c>
      <c r="E842" s="401">
        <v>1552.35</v>
      </c>
    </row>
    <row r="843" spans="2:5" ht="15.95" customHeight="1">
      <c r="B843" s="107">
        <v>37</v>
      </c>
      <c r="C843" s="399" t="s">
        <v>2567</v>
      </c>
      <c r="D843" s="400">
        <v>2017</v>
      </c>
      <c r="E843" s="401">
        <v>4317.3</v>
      </c>
    </row>
    <row r="844" spans="2:5" ht="15.95" customHeight="1">
      <c r="B844" s="107">
        <v>38</v>
      </c>
      <c r="C844" s="396" t="s">
        <v>2568</v>
      </c>
      <c r="D844" s="400">
        <v>2017</v>
      </c>
      <c r="E844" s="401">
        <v>371.46</v>
      </c>
    </row>
    <row r="845" spans="2:5" ht="15.95" customHeight="1">
      <c r="B845" s="107">
        <v>39</v>
      </c>
      <c r="C845" s="396" t="s">
        <v>2569</v>
      </c>
      <c r="D845" s="400">
        <v>2017</v>
      </c>
      <c r="E845" s="401">
        <v>225.09</v>
      </c>
    </row>
    <row r="846" spans="2:5" ht="15.95" customHeight="1">
      <c r="B846" s="107">
        <v>40</v>
      </c>
      <c r="C846" s="396" t="s">
        <v>2570</v>
      </c>
      <c r="D846" s="400">
        <v>2017</v>
      </c>
      <c r="E846" s="401">
        <v>2521.5</v>
      </c>
    </row>
    <row r="847" spans="2:5" ht="15.95" customHeight="1">
      <c r="B847" s="107">
        <v>41</v>
      </c>
      <c r="C847" s="396" t="s">
        <v>2571</v>
      </c>
      <c r="D847" s="400">
        <v>2017</v>
      </c>
      <c r="E847" s="401">
        <v>4797</v>
      </c>
    </row>
    <row r="848" spans="2:5" ht="15.95" customHeight="1">
      <c r="B848" s="107">
        <v>42</v>
      </c>
      <c r="C848" s="396" t="s">
        <v>2572</v>
      </c>
      <c r="D848" s="400">
        <v>2017</v>
      </c>
      <c r="E848" s="401">
        <v>25918.560000000001</v>
      </c>
    </row>
    <row r="849" spans="2:5" ht="15.95" customHeight="1">
      <c r="B849" s="107">
        <v>43</v>
      </c>
      <c r="C849" s="396" t="s">
        <v>2573</v>
      </c>
      <c r="D849" s="400">
        <v>2017</v>
      </c>
      <c r="E849" s="401">
        <v>3055.32</v>
      </c>
    </row>
    <row r="850" spans="2:5" ht="15.95" customHeight="1">
      <c r="B850" s="107">
        <v>44</v>
      </c>
      <c r="C850" s="396" t="s">
        <v>2569</v>
      </c>
      <c r="D850" s="400">
        <v>2017</v>
      </c>
      <c r="E850" s="401">
        <v>359.16</v>
      </c>
    </row>
    <row r="851" spans="2:5" ht="15.95" customHeight="1">
      <c r="B851" s="107">
        <v>45</v>
      </c>
      <c r="C851" s="396" t="s">
        <v>2574</v>
      </c>
      <c r="D851" s="400">
        <v>2017</v>
      </c>
      <c r="E851" s="401">
        <v>3785.94</v>
      </c>
    </row>
    <row r="852" spans="2:5" ht="15.95" customHeight="1">
      <c r="B852" s="107">
        <v>46</v>
      </c>
      <c r="C852" s="396" t="s">
        <v>2575</v>
      </c>
      <c r="D852" s="400">
        <v>2017</v>
      </c>
      <c r="E852" s="401">
        <v>399.75</v>
      </c>
    </row>
    <row r="853" spans="2:5" ht="15.95" customHeight="1">
      <c r="B853" s="107">
        <v>47</v>
      </c>
      <c r="C853" s="396" t="s">
        <v>2576</v>
      </c>
      <c r="D853" s="400">
        <v>2017</v>
      </c>
      <c r="E853" s="401">
        <v>10546.02</v>
      </c>
    </row>
    <row r="854" spans="2:5" ht="15.95" customHeight="1">
      <c r="B854" s="107">
        <v>48</v>
      </c>
      <c r="C854" s="396" t="s">
        <v>2577</v>
      </c>
      <c r="D854" s="400">
        <v>2017</v>
      </c>
      <c r="E854" s="401">
        <v>6568.2</v>
      </c>
    </row>
    <row r="855" spans="2:5" ht="15.95" customHeight="1">
      <c r="B855" s="107">
        <v>49</v>
      </c>
      <c r="C855" s="396" t="s">
        <v>2578</v>
      </c>
      <c r="D855" s="400">
        <v>2017</v>
      </c>
      <c r="E855" s="401">
        <v>1918.8</v>
      </c>
    </row>
    <row r="856" spans="2:5" ht="15.95" customHeight="1">
      <c r="B856" s="107">
        <v>50</v>
      </c>
      <c r="C856" s="396" t="s">
        <v>2579</v>
      </c>
      <c r="D856" s="400">
        <v>2017</v>
      </c>
      <c r="E856" s="401">
        <v>3276.72</v>
      </c>
    </row>
    <row r="857" spans="2:5" ht="15.95" customHeight="1">
      <c r="B857" s="107">
        <v>51</v>
      </c>
      <c r="C857" s="396" t="s">
        <v>2568</v>
      </c>
      <c r="D857" s="400">
        <v>2017</v>
      </c>
      <c r="E857" s="401">
        <v>799.5</v>
      </c>
    </row>
    <row r="858" spans="2:5" ht="15.95" customHeight="1">
      <c r="B858" s="107">
        <v>52</v>
      </c>
      <c r="C858" s="396" t="s">
        <v>2570</v>
      </c>
      <c r="D858" s="400">
        <v>2017</v>
      </c>
      <c r="E858" s="401">
        <v>1234.92</v>
      </c>
    </row>
    <row r="859" spans="2:5" ht="15.95" customHeight="1">
      <c r="B859" s="107">
        <v>53</v>
      </c>
      <c r="C859" s="396" t="s">
        <v>2583</v>
      </c>
      <c r="D859" s="400">
        <v>2017</v>
      </c>
      <c r="E859" s="401">
        <v>7999.85</v>
      </c>
    </row>
    <row r="860" spans="2:5" ht="15.95" customHeight="1">
      <c r="B860" s="107">
        <v>54</v>
      </c>
      <c r="C860" s="396" t="s">
        <v>2584</v>
      </c>
      <c r="D860" s="400">
        <v>2017</v>
      </c>
      <c r="E860" s="401">
        <v>910.2</v>
      </c>
    </row>
    <row r="861" spans="2:5" ht="15.95" customHeight="1">
      <c r="B861" s="107">
        <v>55</v>
      </c>
      <c r="C861" s="396" t="s">
        <v>2585</v>
      </c>
      <c r="D861" s="400">
        <v>2017</v>
      </c>
      <c r="E861" s="401">
        <v>1678.95</v>
      </c>
    </row>
    <row r="862" spans="2:5" ht="15.95" customHeight="1">
      <c r="B862" s="107">
        <v>56</v>
      </c>
      <c r="C862" s="396" t="s">
        <v>2586</v>
      </c>
      <c r="D862" s="400">
        <v>2017</v>
      </c>
      <c r="E862" s="401">
        <v>3719.52</v>
      </c>
    </row>
    <row r="863" spans="2:5" ht="15.95" customHeight="1">
      <c r="B863" s="107">
        <v>57</v>
      </c>
      <c r="C863" s="396" t="s">
        <v>2587</v>
      </c>
      <c r="D863" s="400">
        <v>2017</v>
      </c>
      <c r="E863" s="401">
        <v>6044.22</v>
      </c>
    </row>
    <row r="864" spans="2:5" ht="15.95" customHeight="1">
      <c r="B864" s="107">
        <v>58</v>
      </c>
      <c r="C864" s="396" t="s">
        <v>2588</v>
      </c>
      <c r="D864" s="400">
        <v>2017</v>
      </c>
      <c r="E864" s="401">
        <v>7350.48</v>
      </c>
    </row>
    <row r="865" spans="2:5" ht="15.95" customHeight="1">
      <c r="B865" s="107">
        <v>59</v>
      </c>
      <c r="C865" s="396" t="s">
        <v>2589</v>
      </c>
      <c r="D865" s="400">
        <v>2017</v>
      </c>
      <c r="E865" s="401">
        <v>20368.8</v>
      </c>
    </row>
    <row r="866" spans="2:5" ht="15.95" customHeight="1">
      <c r="B866" s="107">
        <v>60</v>
      </c>
      <c r="C866" s="396" t="s">
        <v>2591</v>
      </c>
      <c r="D866" s="400">
        <v>2017</v>
      </c>
      <c r="E866" s="401">
        <v>3719.52</v>
      </c>
    </row>
    <row r="867" spans="2:5" ht="15.95" customHeight="1">
      <c r="B867" s="107">
        <v>61</v>
      </c>
      <c r="C867" s="396" t="s">
        <v>2592</v>
      </c>
      <c r="D867" s="400">
        <v>2017</v>
      </c>
      <c r="E867" s="401">
        <v>1276.74</v>
      </c>
    </row>
    <row r="868" spans="2:5" ht="15.95" customHeight="1">
      <c r="B868" s="107">
        <v>62</v>
      </c>
      <c r="C868" s="408" t="s">
        <v>2593</v>
      </c>
      <c r="D868" s="407">
        <v>2017</v>
      </c>
      <c r="E868" s="401">
        <v>774.9</v>
      </c>
    </row>
    <row r="869" spans="2:5" ht="15.95" customHeight="1">
      <c r="B869" s="107">
        <v>63</v>
      </c>
      <c r="C869" s="408" t="s">
        <v>2598</v>
      </c>
      <c r="D869" s="407">
        <v>2017</v>
      </c>
      <c r="E869" s="401">
        <v>13284</v>
      </c>
    </row>
    <row r="870" spans="2:5" ht="15.95" customHeight="1">
      <c r="B870" s="107">
        <v>64</v>
      </c>
      <c r="C870" s="408" t="s">
        <v>2602</v>
      </c>
      <c r="D870" s="407">
        <v>2016</v>
      </c>
      <c r="E870" s="401">
        <v>3154.96</v>
      </c>
    </row>
    <row r="871" spans="2:5" ht="15.95" customHeight="1">
      <c r="B871" s="107">
        <v>65</v>
      </c>
      <c r="C871" s="408" t="s">
        <v>2606</v>
      </c>
      <c r="D871" s="407">
        <v>2016</v>
      </c>
      <c r="E871" s="401">
        <v>4513.5200000000004</v>
      </c>
    </row>
    <row r="872" spans="2:5" ht="15.95" customHeight="1">
      <c r="B872" s="107">
        <v>66</v>
      </c>
      <c r="C872" s="408" t="s">
        <v>3354</v>
      </c>
      <c r="D872" s="407">
        <v>2018</v>
      </c>
      <c r="E872" s="401">
        <v>2140.1999999999998</v>
      </c>
    </row>
    <row r="873" spans="2:5" ht="15.95" customHeight="1">
      <c r="B873" s="107">
        <v>67</v>
      </c>
      <c r="C873" s="408" t="s">
        <v>3356</v>
      </c>
      <c r="D873" s="407">
        <v>2018</v>
      </c>
      <c r="E873" s="401">
        <v>8856</v>
      </c>
    </row>
    <row r="874" spans="2:5" ht="15.95" customHeight="1">
      <c r="B874" s="107">
        <v>68</v>
      </c>
      <c r="C874" s="408" t="s">
        <v>3357</v>
      </c>
      <c r="D874" s="407">
        <v>2018</v>
      </c>
      <c r="E874" s="401">
        <v>959.4</v>
      </c>
    </row>
    <row r="875" spans="2:5" ht="15.95" customHeight="1">
      <c r="B875" s="107">
        <v>69</v>
      </c>
      <c r="C875" s="408" t="s">
        <v>3358</v>
      </c>
      <c r="D875" s="407">
        <v>2018</v>
      </c>
      <c r="E875" s="401">
        <v>1230</v>
      </c>
    </row>
    <row r="876" spans="2:5" ht="15.95" customHeight="1">
      <c r="B876" s="107">
        <v>70</v>
      </c>
      <c r="C876" s="408" t="s">
        <v>3359</v>
      </c>
      <c r="D876" s="407">
        <v>2018</v>
      </c>
      <c r="E876" s="401">
        <v>8610</v>
      </c>
    </row>
    <row r="877" spans="2:5" ht="15.95" customHeight="1">
      <c r="B877" s="107">
        <v>71</v>
      </c>
      <c r="C877" s="408" t="s">
        <v>3360</v>
      </c>
      <c r="D877" s="407">
        <v>2018</v>
      </c>
      <c r="E877" s="401">
        <v>1771.2</v>
      </c>
    </row>
    <row r="878" spans="2:5" ht="15.95" customHeight="1">
      <c r="B878" s="107">
        <v>72</v>
      </c>
      <c r="C878" s="408" t="s">
        <v>3361</v>
      </c>
      <c r="D878" s="407">
        <v>2018</v>
      </c>
      <c r="E878" s="401">
        <v>2177.1</v>
      </c>
    </row>
    <row r="879" spans="2:5" ht="15.95" customHeight="1">
      <c r="B879" s="107">
        <v>73</v>
      </c>
      <c r="C879" s="408" t="s">
        <v>3362</v>
      </c>
      <c r="D879" s="407">
        <v>2018</v>
      </c>
      <c r="E879" s="401">
        <v>2214</v>
      </c>
    </row>
    <row r="880" spans="2:5" ht="15.95" customHeight="1">
      <c r="B880" s="107">
        <v>74</v>
      </c>
      <c r="C880" s="408" t="s">
        <v>3363</v>
      </c>
      <c r="D880" s="407">
        <v>2018</v>
      </c>
      <c r="E880" s="401">
        <v>1845</v>
      </c>
    </row>
    <row r="881" spans="2:5" ht="15.95" customHeight="1">
      <c r="B881" s="107">
        <v>75</v>
      </c>
      <c r="C881" s="408" t="s">
        <v>3364</v>
      </c>
      <c r="D881" s="407">
        <v>2018</v>
      </c>
      <c r="E881" s="401">
        <v>1291.5</v>
      </c>
    </row>
    <row r="882" spans="2:5" ht="15.95" customHeight="1">
      <c r="B882" s="107">
        <v>76</v>
      </c>
      <c r="C882" s="408" t="s">
        <v>3365</v>
      </c>
      <c r="D882" s="407">
        <v>2018</v>
      </c>
      <c r="E882" s="401">
        <v>3321</v>
      </c>
    </row>
    <row r="883" spans="2:5" ht="15.95" customHeight="1">
      <c r="B883" s="107">
        <v>77</v>
      </c>
      <c r="C883" s="408" t="s">
        <v>3366</v>
      </c>
      <c r="D883" s="407">
        <v>2018</v>
      </c>
      <c r="E883" s="401">
        <v>8610</v>
      </c>
    </row>
    <row r="884" spans="2:5" ht="15.95" customHeight="1">
      <c r="B884" s="107">
        <v>78</v>
      </c>
      <c r="C884" s="408" t="s">
        <v>3367</v>
      </c>
      <c r="D884" s="407">
        <v>2018</v>
      </c>
      <c r="E884" s="401">
        <v>184.5</v>
      </c>
    </row>
    <row r="885" spans="2:5" ht="15.95" customHeight="1">
      <c r="B885" s="107">
        <v>79</v>
      </c>
      <c r="C885" s="408" t="s">
        <v>3368</v>
      </c>
      <c r="D885" s="407">
        <v>2018</v>
      </c>
      <c r="E885" s="401">
        <v>1476</v>
      </c>
    </row>
    <row r="886" spans="2:5" ht="15.95" customHeight="1">
      <c r="B886" s="107">
        <v>80</v>
      </c>
      <c r="C886" s="408" t="s">
        <v>3369</v>
      </c>
      <c r="D886" s="407">
        <v>2019</v>
      </c>
      <c r="E886" s="401">
        <v>844.27</v>
      </c>
    </row>
    <row r="887" spans="2:5" ht="15.95" customHeight="1">
      <c r="B887" s="107">
        <v>81</v>
      </c>
      <c r="C887" s="408" t="s">
        <v>3371</v>
      </c>
      <c r="D887" s="407">
        <v>2019</v>
      </c>
      <c r="E887" s="401">
        <v>1254.5999999999999</v>
      </c>
    </row>
    <row r="888" spans="2:5" ht="15.95" customHeight="1">
      <c r="B888" s="107">
        <v>82</v>
      </c>
      <c r="C888" s="408" t="s">
        <v>3372</v>
      </c>
      <c r="D888" s="407">
        <v>2019</v>
      </c>
      <c r="E888" s="401">
        <v>6691.2</v>
      </c>
    </row>
    <row r="889" spans="2:5" ht="15.95" customHeight="1">
      <c r="B889" s="107">
        <v>83</v>
      </c>
      <c r="C889" s="396" t="s">
        <v>2566</v>
      </c>
      <c r="D889" s="400">
        <v>2017</v>
      </c>
      <c r="E889" s="401">
        <v>6479.64</v>
      </c>
    </row>
    <row r="890" spans="2:5" ht="15.95" customHeight="1">
      <c r="B890" s="107">
        <v>84</v>
      </c>
      <c r="C890" s="408" t="s">
        <v>2595</v>
      </c>
      <c r="D890" s="407">
        <v>2017</v>
      </c>
      <c r="E890" s="401">
        <v>676.5</v>
      </c>
    </row>
    <row r="891" spans="2:5" ht="15.95" customHeight="1">
      <c r="B891" s="107">
        <v>85</v>
      </c>
      <c r="C891" s="408" t="s">
        <v>2599</v>
      </c>
      <c r="D891" s="407">
        <v>2017</v>
      </c>
      <c r="E891" s="401">
        <v>3075</v>
      </c>
    </row>
    <row r="892" spans="2:5" ht="15.95" customHeight="1">
      <c r="B892" s="1437" t="s">
        <v>1020</v>
      </c>
      <c r="C892" s="1437"/>
      <c r="D892" s="1437"/>
      <c r="E892" s="228">
        <f>SUM(E807:E891)</f>
        <v>2049021.4599999997</v>
      </c>
    </row>
    <row r="893" spans="2:5" ht="15.95" customHeight="1">
      <c r="B893" s="1434" t="s">
        <v>38</v>
      </c>
      <c r="C893" s="1435"/>
      <c r="D893" s="1435"/>
      <c r="E893" s="1436"/>
    </row>
    <row r="894" spans="2:5" ht="15.95" customHeight="1">
      <c r="B894" s="107">
        <v>1</v>
      </c>
      <c r="C894" s="132" t="s">
        <v>2665</v>
      </c>
      <c r="D894" s="260" t="s">
        <v>14</v>
      </c>
      <c r="E894" s="262">
        <v>1559.16</v>
      </c>
    </row>
    <row r="895" spans="2:5" ht="15.95" customHeight="1">
      <c r="B895" s="159">
        <v>2</v>
      </c>
      <c r="C895" s="132" t="s">
        <v>2666</v>
      </c>
      <c r="D895" s="260" t="s">
        <v>14</v>
      </c>
      <c r="E895" s="262">
        <v>1366.4</v>
      </c>
    </row>
    <row r="896" spans="2:5" ht="15.95" customHeight="1">
      <c r="B896" s="159">
        <v>3</v>
      </c>
      <c r="C896" s="132" t="s">
        <v>2628</v>
      </c>
      <c r="D896" s="173" t="s">
        <v>14</v>
      </c>
      <c r="E896" s="262">
        <v>1605.83</v>
      </c>
    </row>
    <row r="897" spans="2:5" ht="15.95" customHeight="1">
      <c r="B897" s="107">
        <v>4</v>
      </c>
      <c r="C897" s="132" t="s">
        <v>2628</v>
      </c>
      <c r="D897" s="173" t="s">
        <v>14</v>
      </c>
      <c r="E897" s="262">
        <v>1605.82</v>
      </c>
    </row>
    <row r="898" spans="2:5" ht="15.95" customHeight="1">
      <c r="B898" s="159">
        <v>5</v>
      </c>
      <c r="C898" s="132" t="s">
        <v>2629</v>
      </c>
      <c r="D898" s="173" t="s">
        <v>14</v>
      </c>
      <c r="E898" s="262">
        <v>1950</v>
      </c>
    </row>
    <row r="899" spans="2:5" ht="15.95" customHeight="1">
      <c r="B899" s="159">
        <v>6</v>
      </c>
      <c r="C899" s="132" t="s">
        <v>3388</v>
      </c>
      <c r="D899" s="173" t="s">
        <v>14</v>
      </c>
      <c r="E899" s="262">
        <v>4644</v>
      </c>
    </row>
    <row r="900" spans="2:5" ht="15.95" customHeight="1">
      <c r="B900" s="107">
        <v>7</v>
      </c>
      <c r="C900" s="132" t="s">
        <v>2630</v>
      </c>
      <c r="D900" s="173" t="s">
        <v>14</v>
      </c>
      <c r="E900" s="262">
        <v>1000</v>
      </c>
    </row>
    <row r="901" spans="2:5" ht="15.95" customHeight="1">
      <c r="B901" s="159">
        <v>8</v>
      </c>
      <c r="C901" s="132" t="s">
        <v>3389</v>
      </c>
      <c r="D901" s="173" t="s">
        <v>14</v>
      </c>
      <c r="E901" s="262">
        <v>900</v>
      </c>
    </row>
    <row r="902" spans="2:5" ht="15.95" customHeight="1">
      <c r="B902" s="159">
        <v>9</v>
      </c>
      <c r="C902" s="132" t="s">
        <v>2631</v>
      </c>
      <c r="D902" s="173" t="s">
        <v>14</v>
      </c>
      <c r="E902" s="262">
        <v>652.70000000000005</v>
      </c>
    </row>
    <row r="903" spans="2:5" ht="15.95" customHeight="1">
      <c r="B903" s="107">
        <v>10</v>
      </c>
      <c r="C903" s="132" t="s">
        <v>3390</v>
      </c>
      <c r="D903" s="173"/>
      <c r="E903" s="262">
        <v>2695</v>
      </c>
    </row>
    <row r="904" spans="2:5" ht="15.95" customHeight="1">
      <c r="B904" s="159">
        <v>11</v>
      </c>
      <c r="C904" s="132" t="s">
        <v>2632</v>
      </c>
      <c r="D904" s="173" t="s">
        <v>14</v>
      </c>
      <c r="E904" s="262">
        <v>1600.01</v>
      </c>
    </row>
    <row r="905" spans="2:5" ht="15.95" customHeight="1">
      <c r="B905" s="159">
        <v>12</v>
      </c>
      <c r="C905" s="132" t="s">
        <v>2632</v>
      </c>
      <c r="D905" s="173" t="s">
        <v>14</v>
      </c>
      <c r="E905" s="262">
        <v>1600.01</v>
      </c>
    </row>
    <row r="906" spans="2:5" ht="15.95" customHeight="1">
      <c r="B906" s="107">
        <v>13</v>
      </c>
      <c r="C906" s="132" t="s">
        <v>2689</v>
      </c>
      <c r="D906" s="173" t="s">
        <v>14</v>
      </c>
      <c r="E906" s="262">
        <v>520</v>
      </c>
    </row>
    <row r="907" spans="2:5" ht="15.95" customHeight="1">
      <c r="B907" s="159">
        <v>14</v>
      </c>
      <c r="C907" s="132" t="s">
        <v>3235</v>
      </c>
      <c r="D907" s="173" t="s">
        <v>14</v>
      </c>
      <c r="E907" s="262">
        <v>100</v>
      </c>
    </row>
    <row r="908" spans="2:5" ht="15.95" customHeight="1">
      <c r="B908" s="159">
        <v>15</v>
      </c>
      <c r="C908" s="132" t="s">
        <v>3234</v>
      </c>
      <c r="D908" s="173" t="s">
        <v>14</v>
      </c>
      <c r="E908" s="262">
        <v>591.70000000000005</v>
      </c>
    </row>
    <row r="909" spans="2:5" ht="15.95" customHeight="1">
      <c r="B909" s="107">
        <v>16</v>
      </c>
      <c r="C909" s="132" t="s">
        <v>3234</v>
      </c>
      <c r="D909" s="173" t="s">
        <v>14</v>
      </c>
      <c r="E909" s="262">
        <v>590.48</v>
      </c>
    </row>
    <row r="910" spans="2:5" ht="15.95" customHeight="1">
      <c r="B910" s="159">
        <v>17</v>
      </c>
      <c r="C910" s="132" t="s">
        <v>2715</v>
      </c>
      <c r="D910" s="173"/>
      <c r="E910" s="262">
        <v>519</v>
      </c>
    </row>
    <row r="911" spans="2:5" ht="15.95" customHeight="1">
      <c r="B911" s="159">
        <v>18</v>
      </c>
      <c r="C911" s="132" t="s">
        <v>2633</v>
      </c>
      <c r="D911" s="173" t="s">
        <v>14</v>
      </c>
      <c r="E911" s="262">
        <v>622</v>
      </c>
    </row>
    <row r="912" spans="2:5" ht="15.95" customHeight="1">
      <c r="B912" s="107">
        <v>19</v>
      </c>
      <c r="C912" s="132" t="s">
        <v>3203</v>
      </c>
      <c r="D912" s="173" t="s">
        <v>14</v>
      </c>
      <c r="E912" s="262">
        <v>342</v>
      </c>
    </row>
    <row r="913" spans="2:5" ht="15.95" customHeight="1">
      <c r="B913" s="159">
        <v>20</v>
      </c>
      <c r="C913" s="132" t="s">
        <v>2719</v>
      </c>
      <c r="D913" s="173" t="s">
        <v>14</v>
      </c>
      <c r="E913" s="262">
        <v>1056.57</v>
      </c>
    </row>
    <row r="914" spans="2:5" ht="15.95" customHeight="1">
      <c r="B914" s="159">
        <v>21</v>
      </c>
      <c r="C914" s="132" t="s">
        <v>3233</v>
      </c>
      <c r="D914" s="173" t="s">
        <v>14</v>
      </c>
      <c r="E914" s="262">
        <v>380.01</v>
      </c>
    </row>
    <row r="915" spans="2:5" ht="15.95" customHeight="1">
      <c r="B915" s="107">
        <v>22</v>
      </c>
      <c r="C915" s="132" t="s">
        <v>3232</v>
      </c>
      <c r="D915" s="173" t="s">
        <v>14</v>
      </c>
      <c r="E915" s="262">
        <v>250</v>
      </c>
    </row>
    <row r="916" spans="2:5" ht="15.95" customHeight="1">
      <c r="B916" s="159">
        <v>23</v>
      </c>
      <c r="C916" s="132" t="s">
        <v>2634</v>
      </c>
      <c r="D916" s="173" t="s">
        <v>14</v>
      </c>
      <c r="E916" s="262">
        <v>793</v>
      </c>
    </row>
    <row r="917" spans="2:5" ht="15.95" customHeight="1">
      <c r="B917" s="159">
        <v>24</v>
      </c>
      <c r="C917" s="132" t="s">
        <v>3204</v>
      </c>
      <c r="D917" s="173"/>
      <c r="E917" s="262">
        <v>490</v>
      </c>
    </row>
    <row r="918" spans="2:5" ht="15.95" customHeight="1">
      <c r="B918" s="107">
        <v>25</v>
      </c>
      <c r="C918" s="132" t="s">
        <v>2714</v>
      </c>
      <c r="D918" s="173"/>
      <c r="E918" s="262">
        <v>1999</v>
      </c>
    </row>
    <row r="919" spans="2:5" ht="15.95" customHeight="1">
      <c r="B919" s="159">
        <v>26</v>
      </c>
      <c r="C919" s="132" t="s">
        <v>2688</v>
      </c>
      <c r="D919" s="173"/>
      <c r="E919" s="262">
        <v>340</v>
      </c>
    </row>
    <row r="920" spans="2:5" ht="15.95" customHeight="1">
      <c r="B920" s="159">
        <v>27</v>
      </c>
      <c r="C920" s="132" t="s">
        <v>2635</v>
      </c>
      <c r="D920" s="173" t="s">
        <v>14</v>
      </c>
      <c r="E920" s="262">
        <v>2535</v>
      </c>
    </row>
    <row r="921" spans="2:5" ht="15.95" customHeight="1">
      <c r="B921" s="107">
        <v>28</v>
      </c>
      <c r="C921" s="132" t="s">
        <v>2636</v>
      </c>
      <c r="D921" s="173" t="s">
        <v>14</v>
      </c>
      <c r="E921" s="262">
        <v>2190</v>
      </c>
    </row>
    <row r="922" spans="2:5" ht="15.95" customHeight="1">
      <c r="B922" s="159">
        <v>29</v>
      </c>
      <c r="C922" s="132" t="s">
        <v>2637</v>
      </c>
      <c r="D922" s="173" t="s">
        <v>14</v>
      </c>
      <c r="E922" s="262">
        <v>815</v>
      </c>
    </row>
    <row r="923" spans="2:5" ht="15.95" customHeight="1">
      <c r="B923" s="159">
        <v>30</v>
      </c>
      <c r="C923" s="132" t="s">
        <v>2637</v>
      </c>
      <c r="D923" s="173" t="s">
        <v>14</v>
      </c>
      <c r="E923" s="262">
        <v>815</v>
      </c>
    </row>
    <row r="924" spans="2:5" ht="15.95" customHeight="1">
      <c r="B924" s="107">
        <v>31</v>
      </c>
      <c r="C924" s="132" t="s">
        <v>2637</v>
      </c>
      <c r="D924" s="173" t="s">
        <v>14</v>
      </c>
      <c r="E924" s="262">
        <v>814.99</v>
      </c>
    </row>
    <row r="925" spans="2:5" ht="15.95" customHeight="1">
      <c r="B925" s="159">
        <v>32</v>
      </c>
      <c r="C925" s="132" t="s">
        <v>2638</v>
      </c>
      <c r="D925" s="173" t="s">
        <v>14</v>
      </c>
      <c r="E925" s="262">
        <v>420</v>
      </c>
    </row>
    <row r="926" spans="2:5" ht="15.95" customHeight="1">
      <c r="B926" s="159">
        <v>33</v>
      </c>
      <c r="C926" s="132" t="s">
        <v>2639</v>
      </c>
      <c r="D926" s="173" t="s">
        <v>14</v>
      </c>
      <c r="E926" s="262">
        <v>315</v>
      </c>
    </row>
    <row r="927" spans="2:5" ht="15.95" customHeight="1">
      <c r="B927" s="107">
        <v>34</v>
      </c>
      <c r="C927" s="132" t="s">
        <v>3231</v>
      </c>
      <c r="D927" s="173" t="s">
        <v>14</v>
      </c>
      <c r="E927" s="262">
        <v>20</v>
      </c>
    </row>
    <row r="928" spans="2:5" ht="15.95" customHeight="1">
      <c r="B928" s="159">
        <v>35</v>
      </c>
      <c r="C928" s="132" t="s">
        <v>2640</v>
      </c>
      <c r="D928" s="173" t="s">
        <v>14</v>
      </c>
      <c r="E928" s="262">
        <v>2060</v>
      </c>
    </row>
    <row r="929" spans="2:5" ht="15.95" customHeight="1">
      <c r="B929" s="159">
        <v>36</v>
      </c>
      <c r="C929" s="132" t="s">
        <v>2641</v>
      </c>
      <c r="D929" s="173" t="s">
        <v>14</v>
      </c>
      <c r="E929" s="262">
        <v>599</v>
      </c>
    </row>
    <row r="930" spans="2:5" ht="15.95" customHeight="1">
      <c r="B930" s="107">
        <v>37</v>
      </c>
      <c r="C930" s="132" t="s">
        <v>2642</v>
      </c>
      <c r="D930" s="173" t="s">
        <v>14</v>
      </c>
      <c r="E930" s="262">
        <v>585</v>
      </c>
    </row>
    <row r="931" spans="2:5" ht="15.95" customHeight="1">
      <c r="B931" s="159">
        <v>38</v>
      </c>
      <c r="C931" s="132" t="s">
        <v>2643</v>
      </c>
      <c r="D931" s="173" t="s">
        <v>14</v>
      </c>
      <c r="E931" s="262">
        <v>463</v>
      </c>
    </row>
    <row r="932" spans="2:5" ht="15.95" customHeight="1">
      <c r="B932" s="159">
        <v>39</v>
      </c>
      <c r="C932" s="132" t="s">
        <v>2644</v>
      </c>
      <c r="D932" s="173" t="s">
        <v>14</v>
      </c>
      <c r="E932" s="262">
        <v>980</v>
      </c>
    </row>
    <row r="933" spans="2:5" ht="15.95" customHeight="1">
      <c r="B933" s="107">
        <v>40</v>
      </c>
      <c r="C933" s="132" t="s">
        <v>2645</v>
      </c>
      <c r="D933" s="173" t="s">
        <v>14</v>
      </c>
      <c r="E933" s="262">
        <v>988.2</v>
      </c>
    </row>
    <row r="934" spans="2:5" ht="15.95" customHeight="1">
      <c r="B934" s="159">
        <v>41</v>
      </c>
      <c r="C934" s="132" t="s">
        <v>2646</v>
      </c>
      <c r="D934" s="173" t="s">
        <v>14</v>
      </c>
      <c r="E934" s="262">
        <v>1343</v>
      </c>
    </row>
    <row r="935" spans="2:5" ht="15.95" customHeight="1">
      <c r="B935" s="159">
        <v>42</v>
      </c>
      <c r="C935" s="132" t="s">
        <v>2647</v>
      </c>
      <c r="D935" s="173" t="s">
        <v>14</v>
      </c>
      <c r="E935" s="262">
        <v>769</v>
      </c>
    </row>
    <row r="936" spans="2:5" ht="15.95" customHeight="1">
      <c r="B936" s="107">
        <v>43</v>
      </c>
      <c r="C936" s="132" t="s">
        <v>3230</v>
      </c>
      <c r="D936" s="173" t="s">
        <v>14</v>
      </c>
      <c r="E936" s="262">
        <v>232</v>
      </c>
    </row>
    <row r="937" spans="2:5" ht="15.95" customHeight="1">
      <c r="B937" s="159">
        <v>44</v>
      </c>
      <c r="C937" s="132" t="s">
        <v>2648</v>
      </c>
      <c r="D937" s="173" t="s">
        <v>14</v>
      </c>
      <c r="E937" s="262">
        <v>500</v>
      </c>
    </row>
    <row r="938" spans="2:5" ht="15.95" customHeight="1">
      <c r="B938" s="159">
        <v>45</v>
      </c>
      <c r="C938" s="132" t="s">
        <v>2649</v>
      </c>
      <c r="D938" s="173" t="s">
        <v>14</v>
      </c>
      <c r="E938" s="262">
        <v>339</v>
      </c>
    </row>
    <row r="939" spans="2:5" ht="15.95" customHeight="1">
      <c r="B939" s="107">
        <v>46</v>
      </c>
      <c r="C939" s="132" t="s">
        <v>3229</v>
      </c>
      <c r="D939" s="173" t="s">
        <v>14</v>
      </c>
      <c r="E939" s="262">
        <v>129</v>
      </c>
    </row>
    <row r="940" spans="2:5" ht="15.95" customHeight="1">
      <c r="B940" s="159">
        <v>47</v>
      </c>
      <c r="C940" s="132" t="s">
        <v>2650</v>
      </c>
      <c r="D940" s="173" t="s">
        <v>14</v>
      </c>
      <c r="E940" s="262">
        <v>535.58000000000004</v>
      </c>
    </row>
    <row r="941" spans="2:5" ht="15.95" customHeight="1">
      <c r="B941" s="159">
        <v>48</v>
      </c>
      <c r="C941" s="132" t="s">
        <v>3228</v>
      </c>
      <c r="D941" s="173" t="s">
        <v>14</v>
      </c>
      <c r="E941" s="262">
        <v>48.79</v>
      </c>
    </row>
    <row r="942" spans="2:5" ht="15.95" customHeight="1">
      <c r="B942" s="107">
        <v>49</v>
      </c>
      <c r="C942" s="132" t="s">
        <v>3227</v>
      </c>
      <c r="D942" s="173" t="s">
        <v>14</v>
      </c>
      <c r="E942" s="262">
        <v>80</v>
      </c>
    </row>
    <row r="943" spans="2:5" ht="15.95" customHeight="1">
      <c r="B943" s="159">
        <v>50</v>
      </c>
      <c r="C943" s="132" t="s">
        <v>2651</v>
      </c>
      <c r="D943" s="173" t="s">
        <v>14</v>
      </c>
      <c r="E943" s="262">
        <v>238</v>
      </c>
    </row>
    <row r="944" spans="2:5" ht="15.95" customHeight="1">
      <c r="B944" s="159">
        <v>51</v>
      </c>
      <c r="C944" s="132" t="s">
        <v>2651</v>
      </c>
      <c r="D944" s="173" t="s">
        <v>14</v>
      </c>
      <c r="E944" s="262">
        <v>238</v>
      </c>
    </row>
    <row r="945" spans="2:5" ht="15.95" customHeight="1">
      <c r="B945" s="107">
        <v>52</v>
      </c>
      <c r="C945" s="132" t="s">
        <v>2652</v>
      </c>
      <c r="D945" s="173" t="s">
        <v>14</v>
      </c>
      <c r="E945" s="262">
        <v>1110</v>
      </c>
    </row>
    <row r="946" spans="2:5" ht="15.95" customHeight="1">
      <c r="B946" s="159">
        <v>53</v>
      </c>
      <c r="C946" s="132" t="s">
        <v>2653</v>
      </c>
      <c r="D946" s="173" t="s">
        <v>14</v>
      </c>
      <c r="E946" s="262">
        <v>360</v>
      </c>
    </row>
    <row r="947" spans="2:5" ht="15.95" customHeight="1">
      <c r="B947" s="159">
        <v>54</v>
      </c>
      <c r="C947" s="132" t="s">
        <v>3221</v>
      </c>
      <c r="D947" s="173" t="s">
        <v>14</v>
      </c>
      <c r="E947" s="262">
        <v>70</v>
      </c>
    </row>
    <row r="948" spans="2:5" ht="15.95" customHeight="1">
      <c r="B948" s="107">
        <v>55</v>
      </c>
      <c r="C948" s="132" t="s">
        <v>2654</v>
      </c>
      <c r="D948" s="173" t="s">
        <v>14</v>
      </c>
      <c r="E948" s="262">
        <v>731.35</v>
      </c>
    </row>
    <row r="949" spans="2:5" ht="15.95" customHeight="1">
      <c r="B949" s="159">
        <v>56</v>
      </c>
      <c r="C949" s="132" t="s">
        <v>3226</v>
      </c>
      <c r="D949" s="173" t="s">
        <v>14</v>
      </c>
      <c r="E949" s="262">
        <v>300</v>
      </c>
    </row>
    <row r="950" spans="2:5" ht="15.95" customHeight="1">
      <c r="B950" s="159">
        <v>57</v>
      </c>
      <c r="C950" s="132" t="s">
        <v>2655</v>
      </c>
      <c r="D950" s="173" t="s">
        <v>14</v>
      </c>
      <c r="E950" s="262">
        <v>966.24</v>
      </c>
    </row>
    <row r="951" spans="2:5" ht="15.95" customHeight="1">
      <c r="B951" s="107">
        <v>58</v>
      </c>
      <c r="C951" s="132" t="s">
        <v>2656</v>
      </c>
      <c r="D951" s="173" t="s">
        <v>14</v>
      </c>
      <c r="E951" s="262">
        <v>807.64</v>
      </c>
    </row>
    <row r="952" spans="2:5" ht="15.95" customHeight="1">
      <c r="B952" s="159">
        <v>59</v>
      </c>
      <c r="C952" s="132" t="s">
        <v>2657</v>
      </c>
      <c r="D952" s="173" t="s">
        <v>14</v>
      </c>
      <c r="E952" s="262">
        <v>650</v>
      </c>
    </row>
    <row r="953" spans="2:5" ht="15.95" customHeight="1">
      <c r="B953" s="159">
        <v>60</v>
      </c>
      <c r="C953" s="132" t="s">
        <v>2658</v>
      </c>
      <c r="D953" s="173" t="s">
        <v>14</v>
      </c>
      <c r="E953" s="262">
        <v>1973.35</v>
      </c>
    </row>
    <row r="954" spans="2:5" ht="15.95" customHeight="1">
      <c r="B954" s="107">
        <v>61</v>
      </c>
      <c r="C954" s="132" t="s">
        <v>2659</v>
      </c>
      <c r="D954" s="173" t="s">
        <v>14</v>
      </c>
      <c r="E954" s="262">
        <v>1970.3</v>
      </c>
    </row>
    <row r="955" spans="2:5" ht="15.95" customHeight="1">
      <c r="B955" s="159">
        <v>62</v>
      </c>
      <c r="C955" s="132" t="s">
        <v>2660</v>
      </c>
      <c r="D955" s="173" t="s">
        <v>14</v>
      </c>
      <c r="E955" s="262">
        <v>973.4</v>
      </c>
    </row>
    <row r="956" spans="2:5" ht="15.95" customHeight="1">
      <c r="B956" s="159">
        <v>63</v>
      </c>
      <c r="C956" s="132" t="s">
        <v>2660</v>
      </c>
      <c r="D956" s="173" t="s">
        <v>14</v>
      </c>
      <c r="E956" s="262">
        <v>973.4</v>
      </c>
    </row>
    <row r="957" spans="2:5" ht="15.95" customHeight="1">
      <c r="B957" s="107">
        <v>64</v>
      </c>
      <c r="C957" s="132" t="s">
        <v>2661</v>
      </c>
      <c r="D957" s="173" t="s">
        <v>14</v>
      </c>
      <c r="E957" s="262">
        <v>1976.4</v>
      </c>
    </row>
    <row r="958" spans="2:5" ht="15.95" customHeight="1">
      <c r="B958" s="159">
        <v>65</v>
      </c>
      <c r="C958" s="132" t="s">
        <v>2662</v>
      </c>
      <c r="D958" s="173" t="s">
        <v>14</v>
      </c>
      <c r="E958" s="262">
        <v>1528.42</v>
      </c>
    </row>
    <row r="959" spans="2:5" ht="15.95" customHeight="1">
      <c r="B959" s="159">
        <v>66</v>
      </c>
      <c r="C959" s="132" t="s">
        <v>2663</v>
      </c>
      <c r="D959" s="173" t="s">
        <v>14</v>
      </c>
      <c r="E959" s="262">
        <v>1670</v>
      </c>
    </row>
    <row r="960" spans="2:5" ht="15.95" customHeight="1">
      <c r="B960" s="107">
        <v>67</v>
      </c>
      <c r="C960" s="132" t="s">
        <v>3225</v>
      </c>
      <c r="D960" s="173" t="s">
        <v>14</v>
      </c>
      <c r="E960" s="262">
        <v>310</v>
      </c>
    </row>
    <row r="961" spans="2:5" ht="15.95" customHeight="1">
      <c r="B961" s="159">
        <v>68</v>
      </c>
      <c r="C961" s="132" t="s">
        <v>3224</v>
      </c>
      <c r="D961" s="173" t="s">
        <v>14</v>
      </c>
      <c r="E961" s="262">
        <v>513.6</v>
      </c>
    </row>
    <row r="962" spans="2:5" ht="15.95" customHeight="1">
      <c r="B962" s="159">
        <v>69</v>
      </c>
      <c r="C962" s="132" t="s">
        <v>3223</v>
      </c>
      <c r="D962" s="173" t="s">
        <v>14</v>
      </c>
      <c r="E962" s="262">
        <v>360</v>
      </c>
    </row>
    <row r="963" spans="2:5" ht="15.95" customHeight="1">
      <c r="B963" s="107">
        <v>70</v>
      </c>
      <c r="C963" s="132" t="s">
        <v>3222</v>
      </c>
      <c r="D963" s="173" t="s">
        <v>14</v>
      </c>
      <c r="E963" s="262">
        <v>190</v>
      </c>
    </row>
    <row r="964" spans="2:5" ht="15.95" customHeight="1">
      <c r="B964" s="159">
        <v>71</v>
      </c>
      <c r="C964" s="132" t="s">
        <v>2664</v>
      </c>
      <c r="D964" s="173" t="s">
        <v>14</v>
      </c>
      <c r="E964" s="262">
        <v>3313.52</v>
      </c>
    </row>
    <row r="965" spans="2:5" ht="15.95" customHeight="1">
      <c r="B965" s="159">
        <v>72</v>
      </c>
      <c r="C965" s="132" t="s">
        <v>2716</v>
      </c>
      <c r="D965" s="173"/>
      <c r="E965" s="262">
        <v>519.99</v>
      </c>
    </row>
    <row r="966" spans="2:5" ht="15.95" customHeight="1">
      <c r="B966" s="107">
        <v>73</v>
      </c>
      <c r="C966" s="132" t="s">
        <v>3221</v>
      </c>
      <c r="D966" s="173" t="s">
        <v>14</v>
      </c>
      <c r="E966" s="262">
        <v>70</v>
      </c>
    </row>
    <row r="967" spans="2:5" ht="15.95" customHeight="1">
      <c r="B967" s="159">
        <v>74</v>
      </c>
      <c r="C967" s="132" t="s">
        <v>3220</v>
      </c>
      <c r="D967" s="173" t="s">
        <v>14</v>
      </c>
      <c r="E967" s="262">
        <v>73.08</v>
      </c>
    </row>
    <row r="968" spans="2:5" ht="15.95" customHeight="1">
      <c r="B968" s="159">
        <v>75</v>
      </c>
      <c r="C968" s="132" t="s">
        <v>2667</v>
      </c>
      <c r="D968" s="173" t="s">
        <v>14</v>
      </c>
      <c r="E968" s="262">
        <v>1990</v>
      </c>
    </row>
    <row r="969" spans="2:5" ht="15.95" customHeight="1">
      <c r="B969" s="107">
        <v>76</v>
      </c>
      <c r="C969" s="132" t="s">
        <v>3219</v>
      </c>
      <c r="D969" s="173" t="s">
        <v>14</v>
      </c>
      <c r="E969" s="262">
        <v>596</v>
      </c>
    </row>
    <row r="970" spans="2:5" ht="15.95" customHeight="1">
      <c r="B970" s="159">
        <v>77</v>
      </c>
      <c r="C970" s="132" t="s">
        <v>3218</v>
      </c>
      <c r="D970" s="173" t="s">
        <v>14</v>
      </c>
      <c r="E970" s="262">
        <v>325</v>
      </c>
    </row>
    <row r="971" spans="2:5" ht="15.95" customHeight="1">
      <c r="B971" s="159">
        <v>78</v>
      </c>
      <c r="C971" s="132" t="s">
        <v>3217</v>
      </c>
      <c r="D971" s="173" t="s">
        <v>14</v>
      </c>
      <c r="E971" s="262">
        <v>295</v>
      </c>
    </row>
    <row r="972" spans="2:5" ht="15.95" customHeight="1">
      <c r="B972" s="107">
        <v>79</v>
      </c>
      <c r="C972" s="132" t="s">
        <v>3216</v>
      </c>
      <c r="D972" s="173" t="s">
        <v>14</v>
      </c>
      <c r="E972" s="262">
        <v>500</v>
      </c>
    </row>
    <row r="973" spans="2:5" ht="15.95" customHeight="1">
      <c r="B973" s="159">
        <v>80</v>
      </c>
      <c r="C973" s="132" t="s">
        <v>2668</v>
      </c>
      <c r="D973" s="173" t="s">
        <v>14</v>
      </c>
      <c r="E973" s="262">
        <v>1159</v>
      </c>
    </row>
    <row r="974" spans="2:5" ht="15.95" customHeight="1">
      <c r="B974" s="159">
        <v>81</v>
      </c>
      <c r="C974" s="132" t="s">
        <v>2669</v>
      </c>
      <c r="D974" s="173" t="s">
        <v>14</v>
      </c>
      <c r="E974" s="262">
        <v>1799</v>
      </c>
    </row>
    <row r="975" spans="2:5" ht="15.95" customHeight="1">
      <c r="B975" s="107">
        <v>82</v>
      </c>
      <c r="C975" s="132" t="s">
        <v>2670</v>
      </c>
      <c r="D975" s="173" t="s">
        <v>14</v>
      </c>
      <c r="E975" s="262">
        <v>770</v>
      </c>
    </row>
    <row r="976" spans="2:5" ht="15.95" customHeight="1">
      <c r="B976" s="159">
        <v>83</v>
      </c>
      <c r="C976" s="132" t="s">
        <v>2671</v>
      </c>
      <c r="D976" s="173" t="s">
        <v>14</v>
      </c>
      <c r="E976" s="262">
        <v>616.1</v>
      </c>
    </row>
    <row r="977" spans="2:5" ht="15.95" customHeight="1">
      <c r="B977" s="159">
        <v>84</v>
      </c>
      <c r="C977" s="132" t="s">
        <v>2717</v>
      </c>
      <c r="D977" s="173"/>
      <c r="E977" s="262">
        <v>880.77</v>
      </c>
    </row>
    <row r="978" spans="2:5" ht="15.95" customHeight="1">
      <c r="B978" s="107">
        <v>85</v>
      </c>
      <c r="C978" s="132" t="s">
        <v>3215</v>
      </c>
      <c r="D978" s="173" t="s">
        <v>14</v>
      </c>
      <c r="E978" s="262">
        <v>40.99</v>
      </c>
    </row>
    <row r="979" spans="2:5" ht="15.95" customHeight="1">
      <c r="B979" s="159">
        <v>86</v>
      </c>
      <c r="C979" s="132" t="s">
        <v>3214</v>
      </c>
      <c r="D979" s="173" t="s">
        <v>14</v>
      </c>
      <c r="E979" s="262">
        <v>155</v>
      </c>
    </row>
    <row r="980" spans="2:5" ht="15.95" customHeight="1">
      <c r="B980" s="159">
        <v>87</v>
      </c>
      <c r="C980" s="132" t="s">
        <v>3213</v>
      </c>
      <c r="D980" s="173" t="s">
        <v>14</v>
      </c>
      <c r="E980" s="262">
        <v>134</v>
      </c>
    </row>
    <row r="981" spans="2:5" ht="15.95" customHeight="1">
      <c r="B981" s="107">
        <v>88</v>
      </c>
      <c r="C981" s="132" t="s">
        <v>2672</v>
      </c>
      <c r="D981" s="173" t="s">
        <v>14</v>
      </c>
      <c r="E981" s="262">
        <v>801.1</v>
      </c>
    </row>
    <row r="982" spans="2:5" ht="15.95" customHeight="1">
      <c r="B982" s="159">
        <v>89</v>
      </c>
      <c r="C982" s="132" t="s">
        <v>3212</v>
      </c>
      <c r="D982" s="173" t="s">
        <v>14</v>
      </c>
      <c r="E982" s="262">
        <v>152.5</v>
      </c>
    </row>
    <row r="983" spans="2:5" ht="15.95" customHeight="1">
      <c r="B983" s="159">
        <v>90</v>
      </c>
      <c r="C983" s="132" t="s">
        <v>3211</v>
      </c>
      <c r="D983" s="173" t="s">
        <v>14</v>
      </c>
      <c r="E983" s="262">
        <v>583</v>
      </c>
    </row>
    <row r="984" spans="2:5" ht="15.95" customHeight="1">
      <c r="B984" s="107">
        <v>91</v>
      </c>
      <c r="C984" s="132" t="s">
        <v>2673</v>
      </c>
      <c r="D984" s="173" t="s">
        <v>14</v>
      </c>
      <c r="E984" s="262">
        <v>1207.8</v>
      </c>
    </row>
    <row r="985" spans="2:5" ht="15.95" customHeight="1">
      <c r="B985" s="159">
        <v>92</v>
      </c>
      <c r="C985" s="132" t="s">
        <v>3210</v>
      </c>
      <c r="D985" s="173" t="s">
        <v>14</v>
      </c>
      <c r="E985" s="262">
        <v>146.4</v>
      </c>
    </row>
    <row r="986" spans="2:5" ht="15.95" customHeight="1">
      <c r="B986" s="159">
        <v>93</v>
      </c>
      <c r="C986" s="132" t="s">
        <v>2674</v>
      </c>
      <c r="D986" s="173" t="s">
        <v>14</v>
      </c>
      <c r="E986" s="262">
        <v>397</v>
      </c>
    </row>
    <row r="987" spans="2:5" ht="15.95" customHeight="1">
      <c r="B987" s="107">
        <v>94</v>
      </c>
      <c r="C987" s="132" t="s">
        <v>2675</v>
      </c>
      <c r="D987" s="173" t="s">
        <v>14</v>
      </c>
      <c r="E987" s="262">
        <v>1983.72</v>
      </c>
    </row>
    <row r="988" spans="2:5" ht="15.95" customHeight="1">
      <c r="B988" s="159">
        <v>95</v>
      </c>
      <c r="C988" s="132" t="s">
        <v>3209</v>
      </c>
      <c r="D988" s="173" t="s">
        <v>14</v>
      </c>
      <c r="E988" s="262">
        <v>370</v>
      </c>
    </row>
    <row r="989" spans="2:5" ht="15.95" customHeight="1">
      <c r="B989" s="159">
        <v>96</v>
      </c>
      <c r="C989" s="132" t="s">
        <v>2676</v>
      </c>
      <c r="D989" s="173" t="s">
        <v>14</v>
      </c>
      <c r="E989" s="262">
        <v>1330</v>
      </c>
    </row>
    <row r="990" spans="2:5" ht="15.95" customHeight="1">
      <c r="B990" s="107">
        <v>97</v>
      </c>
      <c r="C990" s="132" t="s">
        <v>2677</v>
      </c>
      <c r="D990" s="173" t="s">
        <v>14</v>
      </c>
      <c r="E990" s="262">
        <v>2778</v>
      </c>
    </row>
    <row r="991" spans="2:5" ht="15.95" customHeight="1">
      <c r="B991" s="159">
        <v>98</v>
      </c>
      <c r="C991" s="132" t="s">
        <v>4761</v>
      </c>
      <c r="D991" s="173" t="s">
        <v>14</v>
      </c>
      <c r="E991" s="262">
        <v>3456</v>
      </c>
    </row>
    <row r="992" spans="2:5" ht="15.95" customHeight="1">
      <c r="B992" s="159">
        <v>99</v>
      </c>
      <c r="C992" s="132" t="s">
        <v>2678</v>
      </c>
      <c r="D992" s="173" t="s">
        <v>14</v>
      </c>
      <c r="E992" s="262">
        <v>1337.57</v>
      </c>
    </row>
    <row r="993" spans="2:5" ht="15.95" customHeight="1">
      <c r="B993" s="107">
        <v>100</v>
      </c>
      <c r="C993" s="132" t="s">
        <v>2679</v>
      </c>
      <c r="D993" s="173" t="s">
        <v>14</v>
      </c>
      <c r="E993" s="262">
        <v>1996.49</v>
      </c>
    </row>
    <row r="994" spans="2:5" ht="15.95" customHeight="1">
      <c r="B994" s="159">
        <v>101</v>
      </c>
      <c r="C994" s="132" t="s">
        <v>4762</v>
      </c>
      <c r="D994" s="173" t="s">
        <v>14</v>
      </c>
      <c r="E994" s="262">
        <v>3000</v>
      </c>
    </row>
    <row r="995" spans="2:5" ht="15.95" customHeight="1">
      <c r="B995" s="159">
        <v>102</v>
      </c>
      <c r="C995" s="132" t="s">
        <v>4763</v>
      </c>
      <c r="D995" s="173" t="s">
        <v>14</v>
      </c>
      <c r="E995" s="262">
        <v>4500</v>
      </c>
    </row>
    <row r="996" spans="2:5" ht="15.95" customHeight="1">
      <c r="B996" s="107">
        <v>103</v>
      </c>
      <c r="C996" s="132" t="s">
        <v>4764</v>
      </c>
      <c r="D996" s="173" t="s">
        <v>14</v>
      </c>
      <c r="E996" s="262">
        <v>1648</v>
      </c>
    </row>
    <row r="997" spans="2:5" ht="15.95" customHeight="1">
      <c r="B997" s="159">
        <v>104</v>
      </c>
      <c r="C997" s="132" t="s">
        <v>4765</v>
      </c>
      <c r="D997" s="173" t="s">
        <v>14</v>
      </c>
      <c r="E997" s="262">
        <v>9762.35</v>
      </c>
    </row>
    <row r="998" spans="2:5" ht="15.95" customHeight="1">
      <c r="B998" s="159">
        <v>105</v>
      </c>
      <c r="C998" s="132" t="s">
        <v>2680</v>
      </c>
      <c r="D998" s="173" t="s">
        <v>14</v>
      </c>
      <c r="E998" s="262">
        <v>1800</v>
      </c>
    </row>
    <row r="999" spans="2:5" ht="15.95" customHeight="1">
      <c r="B999" s="107">
        <v>106</v>
      </c>
      <c r="C999" s="132" t="s">
        <v>2681</v>
      </c>
      <c r="D999" s="173" t="s">
        <v>14</v>
      </c>
      <c r="E999" s="262">
        <v>879</v>
      </c>
    </row>
    <row r="1000" spans="2:5" ht="15.95" customHeight="1">
      <c r="B1000" s="159">
        <v>107</v>
      </c>
      <c r="C1000" s="132" t="s">
        <v>2682</v>
      </c>
      <c r="D1000" s="173" t="s">
        <v>14</v>
      </c>
      <c r="E1000" s="262">
        <v>885</v>
      </c>
    </row>
    <row r="1001" spans="2:5" ht="15.95" customHeight="1">
      <c r="B1001" s="159">
        <v>108</v>
      </c>
      <c r="C1001" s="132" t="s">
        <v>2683</v>
      </c>
      <c r="D1001" s="173" t="s">
        <v>14</v>
      </c>
      <c r="E1001" s="262">
        <v>890</v>
      </c>
    </row>
    <row r="1002" spans="2:5" ht="15.95" customHeight="1">
      <c r="B1002" s="107">
        <v>109</v>
      </c>
      <c r="C1002" s="132" t="s">
        <v>2684</v>
      </c>
      <c r="D1002" s="173" t="s">
        <v>14</v>
      </c>
      <c r="E1002" s="262">
        <v>1207.8</v>
      </c>
    </row>
    <row r="1003" spans="2:5" ht="15.95" customHeight="1">
      <c r="B1003" s="159">
        <v>110</v>
      </c>
      <c r="C1003" s="132" t="s">
        <v>3391</v>
      </c>
      <c r="D1003" s="173" t="s">
        <v>14</v>
      </c>
      <c r="E1003" s="262">
        <v>1420</v>
      </c>
    </row>
    <row r="1004" spans="2:5" ht="15.95" customHeight="1">
      <c r="B1004" s="159">
        <v>111</v>
      </c>
      <c r="C1004" s="132" t="s">
        <v>2640</v>
      </c>
      <c r="D1004" s="173"/>
      <c r="E1004" s="262">
        <v>3299</v>
      </c>
    </row>
    <row r="1005" spans="2:5" ht="15.95" customHeight="1">
      <c r="B1005" s="107">
        <v>112</v>
      </c>
      <c r="C1005" s="132" t="s">
        <v>2720</v>
      </c>
      <c r="D1005" s="173"/>
      <c r="E1005" s="262">
        <v>693.84</v>
      </c>
    </row>
    <row r="1006" spans="2:5" ht="15.95" customHeight="1">
      <c r="B1006" s="159">
        <v>113</v>
      </c>
      <c r="C1006" s="132" t="s">
        <v>2685</v>
      </c>
      <c r="D1006" s="173" t="s">
        <v>14</v>
      </c>
      <c r="E1006" s="262">
        <v>490</v>
      </c>
    </row>
    <row r="1007" spans="2:5" ht="15.95" customHeight="1">
      <c r="B1007" s="159">
        <v>114</v>
      </c>
      <c r="C1007" s="132" t="s">
        <v>2686</v>
      </c>
      <c r="D1007" s="173" t="s">
        <v>14</v>
      </c>
      <c r="E1007" s="262">
        <v>1970</v>
      </c>
    </row>
    <row r="1008" spans="2:5" ht="15.95" customHeight="1">
      <c r="B1008" s="107">
        <v>115</v>
      </c>
      <c r="C1008" s="132" t="s">
        <v>2687</v>
      </c>
      <c r="D1008" s="173" t="s">
        <v>14</v>
      </c>
      <c r="E1008" s="262">
        <v>499</v>
      </c>
    </row>
    <row r="1009" spans="2:5" ht="15.95" customHeight="1">
      <c r="B1009" s="159">
        <v>116</v>
      </c>
      <c r="C1009" s="132" t="s">
        <v>3205</v>
      </c>
      <c r="D1009" s="173" t="s">
        <v>14</v>
      </c>
      <c r="E1009" s="262">
        <v>50</v>
      </c>
    </row>
    <row r="1010" spans="2:5" ht="15.95" customHeight="1">
      <c r="B1010" s="159">
        <v>117</v>
      </c>
      <c r="C1010" s="132" t="s">
        <v>2686</v>
      </c>
      <c r="D1010" s="173" t="s">
        <v>14</v>
      </c>
      <c r="E1010" s="262">
        <v>1970</v>
      </c>
    </row>
    <row r="1011" spans="2:5" ht="15.95" customHeight="1">
      <c r="B1011" s="107">
        <v>118</v>
      </c>
      <c r="C1011" s="132" t="s">
        <v>2713</v>
      </c>
      <c r="D1011" s="173"/>
      <c r="E1011" s="262">
        <v>1549</v>
      </c>
    </row>
    <row r="1012" spans="2:5" ht="15.95" customHeight="1">
      <c r="B1012" s="159">
        <v>119</v>
      </c>
      <c r="C1012" s="132" t="s">
        <v>3208</v>
      </c>
      <c r="D1012" s="173" t="s">
        <v>14</v>
      </c>
      <c r="E1012" s="262">
        <v>109.9</v>
      </c>
    </row>
    <row r="1013" spans="2:5" ht="15.95" customHeight="1">
      <c r="B1013" s="159">
        <v>120</v>
      </c>
      <c r="C1013" s="132" t="s">
        <v>2690</v>
      </c>
      <c r="D1013" s="173" t="s">
        <v>14</v>
      </c>
      <c r="E1013" s="262">
        <v>2055.2399999999998</v>
      </c>
    </row>
    <row r="1014" spans="2:5" ht="15.95" customHeight="1">
      <c r="B1014" s="107">
        <v>121</v>
      </c>
      <c r="C1014" s="132" t="s">
        <v>2690</v>
      </c>
      <c r="D1014" s="173" t="s">
        <v>14</v>
      </c>
      <c r="E1014" s="262">
        <v>2055.2399999999998</v>
      </c>
    </row>
    <row r="1015" spans="2:5" ht="15.95" customHeight="1">
      <c r="B1015" s="159">
        <v>122</v>
      </c>
      <c r="C1015" s="132" t="s">
        <v>2690</v>
      </c>
      <c r="D1015" s="173" t="s">
        <v>14</v>
      </c>
      <c r="E1015" s="262">
        <v>2055.2399999999998</v>
      </c>
    </row>
    <row r="1016" spans="2:5" ht="15.95" customHeight="1">
      <c r="B1016" s="159">
        <v>123</v>
      </c>
      <c r="C1016" s="132" t="s">
        <v>2690</v>
      </c>
      <c r="D1016" s="173" t="s">
        <v>14</v>
      </c>
      <c r="E1016" s="262">
        <v>2055.2399999999998</v>
      </c>
    </row>
    <row r="1017" spans="2:5" ht="15.95" customHeight="1">
      <c r="B1017" s="107">
        <v>124</v>
      </c>
      <c r="C1017" s="132" t="s">
        <v>2690</v>
      </c>
      <c r="D1017" s="173" t="s">
        <v>14</v>
      </c>
      <c r="E1017" s="262">
        <v>2055.2399999999998</v>
      </c>
    </row>
    <row r="1018" spans="2:5" ht="15.95" customHeight="1">
      <c r="B1018" s="159">
        <v>125</v>
      </c>
      <c r="C1018" s="132" t="s">
        <v>2691</v>
      </c>
      <c r="D1018" s="173" t="s">
        <v>14</v>
      </c>
      <c r="E1018" s="262">
        <v>3499</v>
      </c>
    </row>
    <row r="1019" spans="2:5" ht="15.95" customHeight="1">
      <c r="B1019" s="159">
        <v>126</v>
      </c>
      <c r="C1019" s="132" t="s">
        <v>2692</v>
      </c>
      <c r="D1019" s="173" t="s">
        <v>14</v>
      </c>
      <c r="E1019" s="262">
        <v>1950</v>
      </c>
    </row>
    <row r="1020" spans="2:5" ht="15.95" customHeight="1">
      <c r="B1020" s="107">
        <v>127</v>
      </c>
      <c r="C1020" s="132" t="s">
        <v>2693</v>
      </c>
      <c r="D1020" s="173" t="s">
        <v>14</v>
      </c>
      <c r="E1020" s="262">
        <v>2337</v>
      </c>
    </row>
    <row r="1021" spans="2:5" ht="15.95" customHeight="1">
      <c r="B1021" s="159">
        <v>128</v>
      </c>
      <c r="C1021" s="132" t="s">
        <v>3207</v>
      </c>
      <c r="D1021" s="173" t="s">
        <v>14</v>
      </c>
      <c r="E1021" s="262">
        <v>50</v>
      </c>
    </row>
    <row r="1022" spans="2:5" ht="15.95" customHeight="1">
      <c r="B1022" s="159">
        <v>129</v>
      </c>
      <c r="C1022" s="132" t="s">
        <v>2694</v>
      </c>
      <c r="D1022" s="173" t="s">
        <v>14</v>
      </c>
      <c r="E1022" s="262">
        <v>450</v>
      </c>
    </row>
    <row r="1023" spans="2:5" ht="15.95" customHeight="1">
      <c r="B1023" s="107">
        <v>130</v>
      </c>
      <c r="C1023" s="132" t="s">
        <v>2695</v>
      </c>
      <c r="D1023" s="173" t="s">
        <v>14</v>
      </c>
      <c r="E1023" s="262">
        <v>1500</v>
      </c>
    </row>
    <row r="1024" spans="2:5" ht="15.95" customHeight="1">
      <c r="B1024" s="159">
        <v>131</v>
      </c>
      <c r="C1024" s="132" t="s">
        <v>2696</v>
      </c>
      <c r="D1024" s="173" t="s">
        <v>14</v>
      </c>
      <c r="E1024" s="262">
        <v>1800</v>
      </c>
    </row>
    <row r="1025" spans="2:5" ht="15.95" customHeight="1">
      <c r="B1025" s="159">
        <v>132</v>
      </c>
      <c r="C1025" s="132" t="s">
        <v>3206</v>
      </c>
      <c r="D1025" s="173" t="s">
        <v>14</v>
      </c>
      <c r="E1025" s="262">
        <v>804.79</v>
      </c>
    </row>
    <row r="1026" spans="2:5" ht="15.95" customHeight="1">
      <c r="B1026" s="107">
        <v>133</v>
      </c>
      <c r="C1026" s="132" t="s">
        <v>2696</v>
      </c>
      <c r="D1026" s="173" t="s">
        <v>14</v>
      </c>
      <c r="E1026" s="262">
        <v>1800</v>
      </c>
    </row>
    <row r="1027" spans="2:5" ht="15.95" customHeight="1">
      <c r="B1027" s="159">
        <v>134</v>
      </c>
      <c r="C1027" s="132" t="s">
        <v>2696</v>
      </c>
      <c r="D1027" s="173" t="s">
        <v>14</v>
      </c>
      <c r="E1027" s="262">
        <v>1800</v>
      </c>
    </row>
    <row r="1028" spans="2:5" ht="15.95" customHeight="1">
      <c r="B1028" s="159">
        <v>135</v>
      </c>
      <c r="C1028" s="132" t="s">
        <v>2696</v>
      </c>
      <c r="D1028" s="173" t="s">
        <v>14</v>
      </c>
      <c r="E1028" s="262">
        <v>1800</v>
      </c>
    </row>
    <row r="1029" spans="2:5" ht="15.95" customHeight="1">
      <c r="B1029" s="107">
        <v>136</v>
      </c>
      <c r="C1029" s="132" t="s">
        <v>2696</v>
      </c>
      <c r="D1029" s="173" t="s">
        <v>14</v>
      </c>
      <c r="E1029" s="262">
        <v>1800</v>
      </c>
    </row>
    <row r="1030" spans="2:5" ht="15.95" customHeight="1">
      <c r="B1030" s="159">
        <v>137</v>
      </c>
      <c r="C1030" s="132" t="s">
        <v>2707</v>
      </c>
      <c r="D1030" s="173" t="s">
        <v>14</v>
      </c>
      <c r="E1030" s="262">
        <v>2250</v>
      </c>
    </row>
    <row r="1031" spans="2:5" ht="15.95" customHeight="1">
      <c r="B1031" s="159">
        <v>138</v>
      </c>
      <c r="C1031" s="132" t="s">
        <v>2697</v>
      </c>
      <c r="D1031" s="173" t="s">
        <v>14</v>
      </c>
      <c r="E1031" s="262">
        <v>545</v>
      </c>
    </row>
    <row r="1032" spans="2:5" ht="15.95" customHeight="1">
      <c r="B1032" s="107">
        <v>139</v>
      </c>
      <c r="C1032" s="132" t="s">
        <v>2698</v>
      </c>
      <c r="D1032" s="173" t="s">
        <v>14</v>
      </c>
      <c r="E1032" s="262">
        <v>1180.4000000000001</v>
      </c>
    </row>
    <row r="1033" spans="2:5" ht="15.95" customHeight="1">
      <c r="B1033" s="159">
        <v>140</v>
      </c>
      <c r="C1033" s="132" t="s">
        <v>2699</v>
      </c>
      <c r="D1033" s="173" t="s">
        <v>14</v>
      </c>
      <c r="E1033" s="262">
        <v>1090.72</v>
      </c>
    </row>
    <row r="1034" spans="2:5" ht="15.95" customHeight="1">
      <c r="B1034" s="159">
        <v>141</v>
      </c>
      <c r="C1034" s="132" t="s">
        <v>2700</v>
      </c>
      <c r="D1034" s="173" t="s">
        <v>14</v>
      </c>
      <c r="E1034" s="262">
        <v>2100</v>
      </c>
    </row>
    <row r="1035" spans="2:5" ht="15.95" customHeight="1">
      <c r="B1035" s="107">
        <v>142</v>
      </c>
      <c r="C1035" s="132" t="s">
        <v>2701</v>
      </c>
      <c r="D1035" s="173" t="s">
        <v>14</v>
      </c>
      <c r="E1035" s="262">
        <v>2465.0100000000002</v>
      </c>
    </row>
    <row r="1036" spans="2:5" ht="15.95" customHeight="1">
      <c r="B1036" s="159">
        <v>143</v>
      </c>
      <c r="C1036" s="132" t="s">
        <v>2702</v>
      </c>
      <c r="D1036" s="173" t="s">
        <v>14</v>
      </c>
      <c r="E1036" s="262">
        <v>3000</v>
      </c>
    </row>
    <row r="1037" spans="2:5" ht="15.95" customHeight="1">
      <c r="B1037" s="159">
        <v>144</v>
      </c>
      <c r="C1037" s="132" t="s">
        <v>4766</v>
      </c>
      <c r="D1037" s="173" t="s">
        <v>14</v>
      </c>
      <c r="E1037" s="262">
        <v>1920</v>
      </c>
    </row>
    <row r="1038" spans="2:5" ht="15.95" customHeight="1">
      <c r="B1038" s="107">
        <v>145</v>
      </c>
      <c r="C1038" s="132" t="s">
        <v>2703</v>
      </c>
      <c r="D1038" s="173" t="s">
        <v>14</v>
      </c>
      <c r="E1038" s="262">
        <v>450</v>
      </c>
    </row>
    <row r="1039" spans="2:5" ht="15.95" customHeight="1">
      <c r="B1039" s="159">
        <v>146</v>
      </c>
      <c r="C1039" s="132" t="s">
        <v>2704</v>
      </c>
      <c r="D1039" s="173" t="s">
        <v>14</v>
      </c>
      <c r="E1039" s="262">
        <v>1657.36</v>
      </c>
    </row>
    <row r="1040" spans="2:5" ht="15.95" customHeight="1">
      <c r="B1040" s="159">
        <v>147</v>
      </c>
      <c r="C1040" s="132" t="s">
        <v>2705</v>
      </c>
      <c r="D1040" s="173" t="s">
        <v>14</v>
      </c>
      <c r="E1040" s="262">
        <v>2396.06</v>
      </c>
    </row>
    <row r="1041" spans="2:5" ht="15.95" customHeight="1">
      <c r="B1041" s="107">
        <v>148</v>
      </c>
      <c r="C1041" s="132" t="s">
        <v>2705</v>
      </c>
      <c r="D1041" s="173" t="s">
        <v>14</v>
      </c>
      <c r="E1041" s="262">
        <v>2396.06</v>
      </c>
    </row>
    <row r="1042" spans="2:5" ht="15.95" customHeight="1">
      <c r="B1042" s="159">
        <v>149</v>
      </c>
      <c r="C1042" s="132" t="s">
        <v>2706</v>
      </c>
      <c r="D1042" s="173" t="s">
        <v>14</v>
      </c>
      <c r="E1042" s="262">
        <v>839.75</v>
      </c>
    </row>
    <row r="1043" spans="2:5" ht="15.95" customHeight="1">
      <c r="B1043" s="159">
        <v>150</v>
      </c>
      <c r="C1043" s="132" t="s">
        <v>2707</v>
      </c>
      <c r="D1043" s="173" t="s">
        <v>14</v>
      </c>
      <c r="E1043" s="262">
        <v>2250</v>
      </c>
    </row>
    <row r="1044" spans="2:5" ht="15.95" customHeight="1">
      <c r="B1044" s="107">
        <v>151</v>
      </c>
      <c r="C1044" s="132" t="s">
        <v>2708</v>
      </c>
      <c r="D1044" s="173" t="s">
        <v>14</v>
      </c>
      <c r="E1044" s="262">
        <v>3100</v>
      </c>
    </row>
    <row r="1045" spans="2:5" ht="15.95" customHeight="1">
      <c r="B1045" s="159">
        <v>152</v>
      </c>
      <c r="C1045" s="132" t="s">
        <v>2709</v>
      </c>
      <c r="D1045" s="173" t="s">
        <v>14</v>
      </c>
      <c r="E1045" s="262">
        <v>1799</v>
      </c>
    </row>
    <row r="1046" spans="2:5" ht="15.95" customHeight="1">
      <c r="B1046" s="159">
        <v>153</v>
      </c>
      <c r="C1046" s="132" t="s">
        <v>2710</v>
      </c>
      <c r="D1046" s="173" t="s">
        <v>14</v>
      </c>
      <c r="E1046" s="262">
        <v>3000</v>
      </c>
    </row>
    <row r="1047" spans="2:5" ht="15.95" customHeight="1">
      <c r="B1047" s="107">
        <v>154</v>
      </c>
      <c r="C1047" s="132" t="s">
        <v>2711</v>
      </c>
      <c r="D1047" s="173" t="s">
        <v>14</v>
      </c>
      <c r="E1047" s="262">
        <v>3325</v>
      </c>
    </row>
    <row r="1048" spans="2:5" ht="15.95" customHeight="1">
      <c r="B1048" s="159">
        <v>155</v>
      </c>
      <c r="C1048" s="132" t="s">
        <v>2712</v>
      </c>
      <c r="D1048" s="173" t="s">
        <v>14</v>
      </c>
      <c r="E1048" s="262">
        <v>2256</v>
      </c>
    </row>
    <row r="1049" spans="2:5" ht="15.95" customHeight="1">
      <c r="B1049" s="159">
        <v>156</v>
      </c>
      <c r="C1049" s="132" t="s">
        <v>2707</v>
      </c>
      <c r="D1049" s="173" t="s">
        <v>14</v>
      </c>
      <c r="E1049" s="262">
        <v>2250</v>
      </c>
    </row>
    <row r="1050" spans="2:5" ht="15.95" customHeight="1">
      <c r="B1050" s="107">
        <v>157</v>
      </c>
      <c r="C1050" s="132" t="s">
        <v>2707</v>
      </c>
      <c r="D1050" s="173" t="s">
        <v>14</v>
      </c>
      <c r="E1050" s="262">
        <v>2250</v>
      </c>
    </row>
    <row r="1051" spans="2:5" ht="15.95" customHeight="1">
      <c r="B1051" s="159">
        <v>158</v>
      </c>
      <c r="C1051" s="132" t="s">
        <v>2707</v>
      </c>
      <c r="D1051" s="173" t="s">
        <v>14</v>
      </c>
      <c r="E1051" s="262">
        <v>2250</v>
      </c>
    </row>
    <row r="1052" spans="2:5" ht="15.95" customHeight="1">
      <c r="B1052" s="159">
        <v>159</v>
      </c>
      <c r="C1052" s="132" t="s">
        <v>2707</v>
      </c>
      <c r="D1052" s="173" t="s">
        <v>14</v>
      </c>
      <c r="E1052" s="262">
        <v>2250</v>
      </c>
    </row>
    <row r="1053" spans="2:5" ht="15.95" customHeight="1">
      <c r="B1053" s="107">
        <v>160</v>
      </c>
      <c r="C1053" s="132" t="s">
        <v>2707</v>
      </c>
      <c r="D1053" s="173" t="s">
        <v>14</v>
      </c>
      <c r="E1053" s="262">
        <v>2250</v>
      </c>
    </row>
    <row r="1054" spans="2:5" ht="15.95" customHeight="1">
      <c r="B1054" s="159">
        <v>161</v>
      </c>
      <c r="C1054" s="132" t="s">
        <v>2707</v>
      </c>
      <c r="D1054" s="173" t="s">
        <v>14</v>
      </c>
      <c r="E1054" s="262">
        <v>2250</v>
      </c>
    </row>
    <row r="1055" spans="2:5" ht="15.95" customHeight="1">
      <c r="B1055" s="159">
        <v>162</v>
      </c>
      <c r="C1055" s="132" t="s">
        <v>2707</v>
      </c>
      <c r="D1055" s="173" t="s">
        <v>14</v>
      </c>
      <c r="E1055" s="262">
        <v>2250</v>
      </c>
    </row>
    <row r="1056" spans="2:5" ht="15.95" customHeight="1">
      <c r="B1056" s="107">
        <v>163</v>
      </c>
      <c r="C1056" s="132" t="s">
        <v>2707</v>
      </c>
      <c r="D1056" s="173" t="s">
        <v>14</v>
      </c>
      <c r="E1056" s="262">
        <v>2250</v>
      </c>
    </row>
    <row r="1057" spans="2:5" ht="15.95" customHeight="1">
      <c r="B1057" s="159">
        <v>164</v>
      </c>
      <c r="C1057" s="132" t="s">
        <v>2718</v>
      </c>
      <c r="D1057" s="173"/>
      <c r="E1057" s="262">
        <v>2199</v>
      </c>
    </row>
    <row r="1058" spans="2:5" ht="15.95" customHeight="1">
      <c r="B1058" s="159">
        <v>165</v>
      </c>
      <c r="C1058" s="132" t="s">
        <v>2718</v>
      </c>
      <c r="D1058" s="173" t="s">
        <v>14</v>
      </c>
      <c r="E1058" s="262">
        <v>2199</v>
      </c>
    </row>
    <row r="1059" spans="2:5" ht="15.95" customHeight="1">
      <c r="B1059" s="107">
        <v>166</v>
      </c>
      <c r="C1059" s="132" t="s">
        <v>2718</v>
      </c>
      <c r="D1059" s="173" t="s">
        <v>14</v>
      </c>
      <c r="E1059" s="262">
        <v>2199</v>
      </c>
    </row>
    <row r="1060" spans="2:5" ht="15.95" customHeight="1">
      <c r="B1060" s="159">
        <v>167</v>
      </c>
      <c r="C1060" s="132" t="s">
        <v>2718</v>
      </c>
      <c r="D1060" s="173" t="s">
        <v>14</v>
      </c>
      <c r="E1060" s="262">
        <v>2199</v>
      </c>
    </row>
    <row r="1061" spans="2:5" ht="15.95" customHeight="1">
      <c r="B1061" s="159">
        <v>168</v>
      </c>
      <c r="C1061" s="132" t="s">
        <v>2718</v>
      </c>
      <c r="D1061" s="173" t="s">
        <v>14</v>
      </c>
      <c r="E1061" s="262">
        <v>2199</v>
      </c>
    </row>
    <row r="1062" spans="2:5" ht="15.95" customHeight="1">
      <c r="B1062" s="107">
        <v>169</v>
      </c>
      <c r="C1062" s="263" t="s">
        <v>2812</v>
      </c>
      <c r="D1062" s="173" t="s">
        <v>14</v>
      </c>
      <c r="E1062" s="264">
        <v>439804.57</v>
      </c>
    </row>
    <row r="1063" spans="2:5" ht="15.95" customHeight="1">
      <c r="B1063" s="159">
        <v>170</v>
      </c>
      <c r="C1063" s="509" t="s">
        <v>4767</v>
      </c>
      <c r="D1063" s="496"/>
      <c r="E1063" s="471">
        <v>1414.5</v>
      </c>
    </row>
    <row r="1064" spans="2:5" ht="15.95" customHeight="1">
      <c r="B1064" s="159">
        <v>171</v>
      </c>
      <c r="C1064" s="509" t="s">
        <v>4767</v>
      </c>
      <c r="D1064" s="496"/>
      <c r="E1064" s="471">
        <v>1414.5</v>
      </c>
    </row>
    <row r="1065" spans="2:5" ht="15.95" customHeight="1">
      <c r="B1065" s="107">
        <v>172</v>
      </c>
      <c r="C1065" s="509" t="s">
        <v>4767</v>
      </c>
      <c r="D1065" s="496"/>
      <c r="E1065" s="471">
        <v>1414.5</v>
      </c>
    </row>
    <row r="1066" spans="2:5" ht="15.95" customHeight="1">
      <c r="B1066" s="159">
        <v>173</v>
      </c>
      <c r="C1066" s="509" t="s">
        <v>4767</v>
      </c>
      <c r="D1066" s="496"/>
      <c r="E1066" s="471">
        <v>1414.5</v>
      </c>
    </row>
    <row r="1067" spans="2:5" ht="15.95" customHeight="1">
      <c r="B1067" s="159">
        <v>174</v>
      </c>
      <c r="C1067" s="509" t="s">
        <v>4768</v>
      </c>
      <c r="D1067" s="496"/>
      <c r="E1067" s="471">
        <v>3240</v>
      </c>
    </row>
    <row r="1068" spans="2:5" ht="15.95" customHeight="1">
      <c r="B1068" s="107">
        <v>175</v>
      </c>
      <c r="C1068" s="509" t="s">
        <v>4768</v>
      </c>
      <c r="D1068" s="496"/>
      <c r="E1068" s="471">
        <v>3240</v>
      </c>
    </row>
    <row r="1069" spans="2:5" ht="15.95" customHeight="1">
      <c r="B1069" s="159">
        <v>176</v>
      </c>
      <c r="C1069" s="509" t="s">
        <v>4768</v>
      </c>
      <c r="D1069" s="496"/>
      <c r="E1069" s="471">
        <v>9000</v>
      </c>
    </row>
    <row r="1070" spans="2:5" ht="15.95" customHeight="1">
      <c r="B1070" s="159">
        <v>177</v>
      </c>
      <c r="C1070" s="509" t="s">
        <v>4768</v>
      </c>
      <c r="D1070" s="496"/>
      <c r="E1070" s="471">
        <v>9000</v>
      </c>
    </row>
    <row r="1071" spans="2:5" ht="15.95" customHeight="1">
      <c r="B1071" s="1448" t="s">
        <v>1020</v>
      </c>
      <c r="C1071" s="1449"/>
      <c r="D1071" s="1450"/>
      <c r="E1071" s="228">
        <f>SUM(E894:E1070)</f>
        <v>698484.19</v>
      </c>
    </row>
    <row r="1072" spans="2:5" ht="15.95" customHeight="1">
      <c r="B1072" s="1434" t="s">
        <v>776</v>
      </c>
      <c r="C1072" s="1435"/>
      <c r="D1072" s="1435"/>
      <c r="E1072" s="1436"/>
    </row>
    <row r="1073" spans="2:5" ht="15.95" customHeight="1">
      <c r="B1073" s="107">
        <v>1</v>
      </c>
      <c r="C1073" s="830" t="s">
        <v>2755</v>
      </c>
      <c r="D1073" s="370">
        <v>2017</v>
      </c>
      <c r="E1073" s="371">
        <v>300</v>
      </c>
    </row>
    <row r="1074" spans="2:5" ht="15.95" customHeight="1">
      <c r="B1074" s="329">
        <v>2</v>
      </c>
      <c r="C1074" s="347" t="s">
        <v>3440</v>
      </c>
      <c r="D1074" s="338"/>
      <c r="E1074" s="346">
        <v>205648.56</v>
      </c>
    </row>
    <row r="1075" spans="2:5" ht="15.95" customHeight="1">
      <c r="B1075" s="1437" t="s">
        <v>1020</v>
      </c>
      <c r="C1075" s="1437"/>
      <c r="D1075" s="1437"/>
      <c r="E1075" s="228">
        <f>SUM(E1073:E1074)</f>
        <v>205948.56</v>
      </c>
    </row>
    <row r="1076" spans="2:5" ht="15.95" customHeight="1">
      <c r="B1076" s="1434" t="s">
        <v>784</v>
      </c>
      <c r="C1076" s="1435"/>
      <c r="D1076" s="1435"/>
      <c r="E1076" s="1436"/>
    </row>
    <row r="1077" spans="2:5" ht="15.95" customHeight="1">
      <c r="B1077" s="107">
        <v>1</v>
      </c>
      <c r="C1077" s="839" t="s">
        <v>515</v>
      </c>
      <c r="D1077" s="491">
        <v>2011</v>
      </c>
      <c r="E1077" s="840">
        <v>3490</v>
      </c>
    </row>
    <row r="1078" spans="2:5" ht="15.95" customHeight="1">
      <c r="B1078" s="205">
        <v>2</v>
      </c>
      <c r="C1078" s="396" t="s">
        <v>2766</v>
      </c>
      <c r="D1078" s="400">
        <v>2018</v>
      </c>
      <c r="E1078" s="401">
        <v>188.99</v>
      </c>
    </row>
    <row r="1079" spans="2:5" ht="15.95" customHeight="1">
      <c r="B1079" s="205">
        <v>3</v>
      </c>
      <c r="C1079" s="839" t="s">
        <v>652</v>
      </c>
      <c r="D1079" s="491">
        <v>2012</v>
      </c>
      <c r="E1079" s="840">
        <v>1230</v>
      </c>
    </row>
    <row r="1080" spans="2:5" ht="15.95" customHeight="1">
      <c r="B1080" s="107">
        <v>4</v>
      </c>
      <c r="C1080" s="839" t="s">
        <v>798</v>
      </c>
      <c r="D1080" s="491">
        <v>2012</v>
      </c>
      <c r="E1080" s="840">
        <v>800</v>
      </c>
    </row>
    <row r="1081" spans="2:5" ht="15.95" customHeight="1">
      <c r="B1081" s="205">
        <v>5</v>
      </c>
      <c r="C1081" s="839" t="s">
        <v>799</v>
      </c>
      <c r="D1081" s="491">
        <v>2012</v>
      </c>
      <c r="E1081" s="840">
        <v>1170</v>
      </c>
    </row>
    <row r="1082" spans="2:5" ht="15.95" customHeight="1">
      <c r="B1082" s="205">
        <v>6</v>
      </c>
      <c r="C1082" s="839" t="s">
        <v>800</v>
      </c>
      <c r="D1082" s="491">
        <v>2012</v>
      </c>
      <c r="E1082" s="840">
        <v>600</v>
      </c>
    </row>
    <row r="1083" spans="2:5" ht="15.95" customHeight="1">
      <c r="B1083" s="107">
        <v>7</v>
      </c>
      <c r="C1083" s="839" t="s">
        <v>788</v>
      </c>
      <c r="D1083" s="491">
        <v>2013</v>
      </c>
      <c r="E1083" s="841">
        <v>7560</v>
      </c>
    </row>
    <row r="1084" spans="2:5" ht="15.95" customHeight="1">
      <c r="B1084" s="205">
        <v>8</v>
      </c>
      <c r="C1084" s="839" t="s">
        <v>789</v>
      </c>
      <c r="D1084" s="491">
        <v>2013</v>
      </c>
      <c r="E1084" s="841">
        <v>3936</v>
      </c>
    </row>
    <row r="1085" spans="2:5" ht="15.95" customHeight="1">
      <c r="B1085" s="205">
        <v>9</v>
      </c>
      <c r="C1085" s="839" t="s">
        <v>790</v>
      </c>
      <c r="D1085" s="491">
        <v>2013</v>
      </c>
      <c r="E1085" s="841">
        <v>13530</v>
      </c>
    </row>
    <row r="1086" spans="2:5" ht="15.95" customHeight="1">
      <c r="B1086" s="107">
        <v>10</v>
      </c>
      <c r="C1086" s="839" t="s">
        <v>791</v>
      </c>
      <c r="D1086" s="491">
        <v>2013</v>
      </c>
      <c r="E1086" s="841">
        <v>4551</v>
      </c>
    </row>
    <row r="1087" spans="2:5" ht="15.95" customHeight="1">
      <c r="B1087" s="205">
        <v>11</v>
      </c>
      <c r="C1087" s="839" t="s">
        <v>791</v>
      </c>
      <c r="D1087" s="491">
        <v>2013</v>
      </c>
      <c r="E1087" s="841">
        <v>4059</v>
      </c>
    </row>
    <row r="1088" spans="2:5" ht="15.95" customHeight="1">
      <c r="B1088" s="205">
        <v>12</v>
      </c>
      <c r="C1088" s="839" t="s">
        <v>792</v>
      </c>
      <c r="D1088" s="491">
        <v>2013</v>
      </c>
      <c r="E1088" s="841">
        <v>2238.6</v>
      </c>
    </row>
    <row r="1089" spans="2:5" ht="15.95" customHeight="1">
      <c r="B1089" s="107">
        <v>13</v>
      </c>
      <c r="C1089" s="839" t="s">
        <v>797</v>
      </c>
      <c r="D1089" s="491">
        <v>2013</v>
      </c>
      <c r="E1089" s="841">
        <v>1647.78</v>
      </c>
    </row>
    <row r="1090" spans="2:5" ht="15.95" customHeight="1">
      <c r="B1090" s="205">
        <v>14</v>
      </c>
      <c r="C1090" s="839" t="s">
        <v>4882</v>
      </c>
      <c r="D1090" s="491">
        <v>2020</v>
      </c>
      <c r="E1090" s="841">
        <v>399.99</v>
      </c>
    </row>
    <row r="1091" spans="2:5" ht="15.95" customHeight="1">
      <c r="B1091" s="205">
        <v>15</v>
      </c>
      <c r="C1091" s="839" t="s">
        <v>4881</v>
      </c>
      <c r="D1091" s="491">
        <v>2020</v>
      </c>
      <c r="E1091" s="841">
        <v>287.77</v>
      </c>
    </row>
    <row r="1092" spans="2:5" ht="15.95" customHeight="1">
      <c r="B1092" s="107">
        <v>16</v>
      </c>
      <c r="C1092" s="839" t="s">
        <v>4880</v>
      </c>
      <c r="D1092" s="491">
        <v>2020</v>
      </c>
      <c r="E1092" s="841">
        <v>368.99</v>
      </c>
    </row>
    <row r="1093" spans="2:5" ht="15.95" customHeight="1">
      <c r="B1093" s="205">
        <v>17</v>
      </c>
      <c r="C1093" s="839" t="s">
        <v>4879</v>
      </c>
      <c r="D1093" s="491">
        <v>2020</v>
      </c>
      <c r="E1093" s="841">
        <v>247.4</v>
      </c>
    </row>
    <row r="1094" spans="2:5" ht="15.95" customHeight="1">
      <c r="B1094" s="205">
        <v>18</v>
      </c>
      <c r="C1094" s="839" t="s">
        <v>2507</v>
      </c>
      <c r="D1094" s="491">
        <v>2020</v>
      </c>
      <c r="E1094" s="841">
        <v>1298.5899999999999</v>
      </c>
    </row>
    <row r="1095" spans="2:5" ht="15.95" customHeight="1">
      <c r="B1095" s="107">
        <v>19</v>
      </c>
      <c r="C1095" s="839" t="s">
        <v>4878</v>
      </c>
      <c r="D1095" s="491">
        <v>2020</v>
      </c>
      <c r="E1095" s="841">
        <v>1699</v>
      </c>
    </row>
    <row r="1096" spans="2:5" ht="15.95" customHeight="1">
      <c r="B1096" s="205">
        <v>20</v>
      </c>
      <c r="C1096" s="839" t="s">
        <v>4877</v>
      </c>
      <c r="D1096" s="491">
        <v>2020</v>
      </c>
      <c r="E1096" s="841">
        <v>3849</v>
      </c>
    </row>
    <row r="1097" spans="2:5" ht="15.95" customHeight="1">
      <c r="B1097" s="205">
        <v>21</v>
      </c>
      <c r="C1097" s="839" t="s">
        <v>4876</v>
      </c>
      <c r="D1097" s="491">
        <v>2020</v>
      </c>
      <c r="E1097" s="841">
        <v>2365.1999999999998</v>
      </c>
    </row>
    <row r="1098" spans="2:5" ht="15.95" customHeight="1">
      <c r="B1098" s="107">
        <v>22</v>
      </c>
      <c r="C1098" s="839" t="s">
        <v>4875</v>
      </c>
      <c r="D1098" s="491">
        <v>2020</v>
      </c>
      <c r="E1098" s="841">
        <v>1399.99</v>
      </c>
    </row>
    <row r="1099" spans="2:5" ht="15.95" customHeight="1">
      <c r="B1099" s="205">
        <v>23</v>
      </c>
      <c r="C1099" s="839" t="s">
        <v>4874</v>
      </c>
      <c r="D1099" s="491">
        <v>2020</v>
      </c>
      <c r="E1099" s="841">
        <v>353</v>
      </c>
    </row>
    <row r="1100" spans="2:5" ht="15.95" customHeight="1">
      <c r="B1100" s="205">
        <v>24</v>
      </c>
      <c r="C1100" s="839" t="s">
        <v>4874</v>
      </c>
      <c r="D1100" s="491">
        <v>2020</v>
      </c>
      <c r="E1100" s="841">
        <v>353</v>
      </c>
    </row>
    <row r="1101" spans="2:5" ht="15.95" customHeight="1">
      <c r="B1101" s="107">
        <v>25</v>
      </c>
      <c r="C1101" s="839" t="s">
        <v>4873</v>
      </c>
      <c r="D1101" s="491">
        <v>2020</v>
      </c>
      <c r="E1101" s="841">
        <v>553069.84</v>
      </c>
    </row>
    <row r="1102" spans="2:5" ht="15.95" customHeight="1">
      <c r="B1102" s="205">
        <v>26</v>
      </c>
      <c r="C1102" s="839" t="s">
        <v>1906</v>
      </c>
      <c r="D1102" s="491">
        <v>2015</v>
      </c>
      <c r="E1102" s="840">
        <v>99.99</v>
      </c>
    </row>
    <row r="1103" spans="2:5" ht="15.95" customHeight="1">
      <c r="B1103" s="205">
        <v>27</v>
      </c>
      <c r="C1103" s="839" t="s">
        <v>2361</v>
      </c>
      <c r="D1103" s="491">
        <v>2016</v>
      </c>
      <c r="E1103" s="840">
        <v>670</v>
      </c>
    </row>
    <row r="1104" spans="2:5" ht="15.95" customHeight="1">
      <c r="B1104" s="107">
        <v>28</v>
      </c>
      <c r="C1104" s="839" t="s">
        <v>2362</v>
      </c>
      <c r="D1104" s="491">
        <v>2016</v>
      </c>
      <c r="E1104" s="840">
        <v>1699</v>
      </c>
    </row>
    <row r="1105" spans="2:5" ht="15.95" customHeight="1">
      <c r="B1105" s="205">
        <v>29</v>
      </c>
      <c r="C1105" s="839" t="s">
        <v>2367</v>
      </c>
      <c r="D1105" s="491">
        <v>2016</v>
      </c>
      <c r="E1105" s="840">
        <v>3350</v>
      </c>
    </row>
    <row r="1106" spans="2:5" ht="15.95" customHeight="1">
      <c r="B1106" s="205">
        <v>30</v>
      </c>
      <c r="C1106" s="839" t="s">
        <v>2758</v>
      </c>
      <c r="D1106" s="491">
        <v>2017</v>
      </c>
      <c r="E1106" s="840">
        <v>411.58</v>
      </c>
    </row>
    <row r="1107" spans="2:5" ht="15.95" customHeight="1">
      <c r="B1107" s="107">
        <v>31</v>
      </c>
      <c r="C1107" s="839" t="s">
        <v>2760</v>
      </c>
      <c r="D1107" s="491">
        <v>2017</v>
      </c>
      <c r="E1107" s="840">
        <v>998</v>
      </c>
    </row>
    <row r="1108" spans="2:5" ht="15.95" customHeight="1">
      <c r="B1108" s="205">
        <v>32</v>
      </c>
      <c r="C1108" s="839" t="s">
        <v>2761</v>
      </c>
      <c r="D1108" s="491">
        <v>2017</v>
      </c>
      <c r="E1108" s="840">
        <v>1848</v>
      </c>
    </row>
    <row r="1109" spans="2:5" ht="15.95" customHeight="1">
      <c r="B1109" s="107">
        <v>33</v>
      </c>
      <c r="C1109" s="839" t="s">
        <v>2762</v>
      </c>
      <c r="D1109" s="491">
        <v>2017</v>
      </c>
      <c r="E1109" s="840">
        <v>3448</v>
      </c>
    </row>
    <row r="1110" spans="2:5" ht="15.95" customHeight="1">
      <c r="B1110" s="205">
        <v>34</v>
      </c>
      <c r="C1110" s="839" t="s">
        <v>652</v>
      </c>
      <c r="D1110" s="491">
        <v>2018</v>
      </c>
      <c r="E1110" s="840">
        <v>1799</v>
      </c>
    </row>
    <row r="1111" spans="2:5" ht="15.95" customHeight="1">
      <c r="B1111" s="107">
        <v>35</v>
      </c>
      <c r="C1111" s="839" t="s">
        <v>3429</v>
      </c>
      <c r="D1111" s="491">
        <v>2018</v>
      </c>
      <c r="E1111" s="840">
        <v>498</v>
      </c>
    </row>
    <row r="1112" spans="2:5" ht="15.95" customHeight="1">
      <c r="B1112" s="205">
        <v>36</v>
      </c>
      <c r="C1112" s="839" t="s">
        <v>4860</v>
      </c>
      <c r="D1112" s="491">
        <v>2020</v>
      </c>
      <c r="E1112" s="840">
        <v>3025.8</v>
      </c>
    </row>
    <row r="1113" spans="2:5" ht="15.95" customHeight="1">
      <c r="B1113" s="107">
        <v>37</v>
      </c>
      <c r="C1113" s="839" t="s">
        <v>4860</v>
      </c>
      <c r="D1113" s="491">
        <v>2020</v>
      </c>
      <c r="E1113" s="840">
        <v>3025.8</v>
      </c>
    </row>
    <row r="1114" spans="2:5" ht="15.95" customHeight="1">
      <c r="B1114" s="1437" t="s">
        <v>1020</v>
      </c>
      <c r="C1114" s="1437"/>
      <c r="D1114" s="1437"/>
      <c r="E1114" s="228">
        <f>SUM(E1077:E1113)</f>
        <v>631566.30999999994</v>
      </c>
    </row>
    <row r="1115" spans="2:5" ht="15.95" customHeight="1">
      <c r="B1115" s="1439" t="s">
        <v>807</v>
      </c>
      <c r="C1115" s="1440"/>
      <c r="D1115" s="1440"/>
      <c r="E1115" s="1441"/>
    </row>
    <row r="1116" spans="2:5" ht="15.95" customHeight="1">
      <c r="B1116" s="205">
        <v>1</v>
      </c>
      <c r="C1116" s="837" t="s">
        <v>4858</v>
      </c>
      <c r="D1116" s="370">
        <v>2021</v>
      </c>
      <c r="E1116" s="371">
        <v>15000</v>
      </c>
    </row>
    <row r="1117" spans="2:5" ht="15.95" customHeight="1">
      <c r="B1117" s="329">
        <v>2</v>
      </c>
      <c r="C1117" s="838" t="s">
        <v>3442</v>
      </c>
      <c r="D1117" s="370">
        <v>2011</v>
      </c>
      <c r="E1117" s="371">
        <v>59544.98</v>
      </c>
    </row>
    <row r="1118" spans="2:5" ht="15.95" customHeight="1">
      <c r="B1118" s="1437" t="s">
        <v>1020</v>
      </c>
      <c r="C1118" s="1437"/>
      <c r="D1118" s="1437"/>
      <c r="E1118" s="228">
        <f>SUM(E1116:E1117)</f>
        <v>74544.98000000001</v>
      </c>
    </row>
    <row r="1119" spans="2:5" ht="15.95" customHeight="1">
      <c r="B1119" s="1423" t="s">
        <v>4917</v>
      </c>
      <c r="C1119" s="1413"/>
      <c r="D1119" s="1413"/>
      <c r="E1119" s="1414"/>
    </row>
    <row r="1120" spans="2:5" ht="15.95" customHeight="1">
      <c r="B1120" s="326">
        <v>1</v>
      </c>
      <c r="C1120" s="459" t="s">
        <v>3443</v>
      </c>
      <c r="D1120" s="339">
        <v>2019</v>
      </c>
      <c r="E1120" s="345">
        <v>432</v>
      </c>
    </row>
    <row r="1121" spans="2:5" ht="15.95" customHeight="1">
      <c r="B1121" s="326">
        <v>2</v>
      </c>
      <c r="C1121" s="459" t="s">
        <v>3444</v>
      </c>
      <c r="D1121" s="339">
        <v>2019</v>
      </c>
      <c r="E1121" s="345">
        <v>421.2</v>
      </c>
    </row>
    <row r="1122" spans="2:5" ht="15.95" customHeight="1">
      <c r="B1122" s="326">
        <v>3</v>
      </c>
      <c r="C1122" s="459" t="s">
        <v>3445</v>
      </c>
      <c r="D1122" s="339">
        <v>2019</v>
      </c>
      <c r="E1122" s="345">
        <v>183.6</v>
      </c>
    </row>
    <row r="1123" spans="2:5" ht="15.95" customHeight="1">
      <c r="B1123" s="326">
        <v>4</v>
      </c>
      <c r="C1123" s="459" t="s">
        <v>3446</v>
      </c>
      <c r="D1123" s="339">
        <v>2019</v>
      </c>
      <c r="E1123" s="345">
        <v>1296</v>
      </c>
    </row>
    <row r="1124" spans="2:5" ht="15.95" customHeight="1">
      <c r="B1124" s="326">
        <v>5</v>
      </c>
      <c r="C1124" s="459" t="s">
        <v>3447</v>
      </c>
      <c r="D1124" s="339">
        <v>2019</v>
      </c>
      <c r="E1124" s="345">
        <v>1350</v>
      </c>
    </row>
    <row r="1125" spans="2:5" ht="15.95" customHeight="1">
      <c r="B1125" s="326">
        <v>6</v>
      </c>
      <c r="C1125" s="459" t="s">
        <v>3448</v>
      </c>
      <c r="D1125" s="339">
        <v>2019</v>
      </c>
      <c r="E1125" s="345">
        <v>553.5</v>
      </c>
    </row>
    <row r="1126" spans="2:5" ht="15.95" customHeight="1">
      <c r="B1126" s="326">
        <v>7</v>
      </c>
      <c r="C1126" s="459" t="s">
        <v>3449</v>
      </c>
      <c r="D1126" s="339">
        <v>2019</v>
      </c>
      <c r="E1126" s="345">
        <v>2521.5</v>
      </c>
    </row>
    <row r="1127" spans="2:5" ht="15.95" customHeight="1">
      <c r="B1127" s="326">
        <v>8</v>
      </c>
      <c r="C1127" s="459" t="s">
        <v>3450</v>
      </c>
      <c r="D1127" s="339">
        <v>2019</v>
      </c>
      <c r="E1127" s="345">
        <v>2808</v>
      </c>
    </row>
    <row r="1128" spans="2:5" ht="15.95" customHeight="1">
      <c r="B1128" s="326">
        <v>9</v>
      </c>
      <c r="C1128" s="459" t="s">
        <v>3451</v>
      </c>
      <c r="D1128" s="339">
        <v>2019</v>
      </c>
      <c r="E1128" s="345">
        <v>1490.4</v>
      </c>
    </row>
    <row r="1129" spans="2:5" ht="15.95" customHeight="1">
      <c r="B1129" s="326">
        <v>10</v>
      </c>
      <c r="C1129" s="459" t="s">
        <v>3452</v>
      </c>
      <c r="D1129" s="339">
        <v>2019</v>
      </c>
      <c r="E1129" s="345">
        <v>388.8</v>
      </c>
    </row>
    <row r="1130" spans="2:5" ht="15.95" customHeight="1">
      <c r="B1130" s="326">
        <v>11</v>
      </c>
      <c r="C1130" s="459" t="s">
        <v>3453</v>
      </c>
      <c r="D1130" s="339">
        <v>2019</v>
      </c>
      <c r="E1130" s="345">
        <v>1944</v>
      </c>
    </row>
    <row r="1131" spans="2:5" ht="15.95" customHeight="1">
      <c r="B1131" s="326">
        <v>12</v>
      </c>
      <c r="C1131" s="459" t="s">
        <v>3454</v>
      </c>
      <c r="D1131" s="339">
        <v>2019</v>
      </c>
      <c r="E1131" s="345">
        <v>4212</v>
      </c>
    </row>
    <row r="1132" spans="2:5" ht="15.95" customHeight="1">
      <c r="B1132" s="326">
        <v>13</v>
      </c>
      <c r="C1132" s="459" t="s">
        <v>3455</v>
      </c>
      <c r="D1132" s="339">
        <v>2019</v>
      </c>
      <c r="E1132" s="345">
        <v>2916</v>
      </c>
    </row>
    <row r="1133" spans="2:5" ht="15.95" customHeight="1">
      <c r="B1133" s="326">
        <v>14</v>
      </c>
      <c r="C1133" s="459" t="s">
        <v>3456</v>
      </c>
      <c r="D1133" s="339">
        <v>2019</v>
      </c>
      <c r="E1133" s="345">
        <v>540</v>
      </c>
    </row>
    <row r="1134" spans="2:5" ht="15.95" customHeight="1">
      <c r="B1134" s="326">
        <v>15</v>
      </c>
      <c r="C1134" s="459" t="s">
        <v>3457</v>
      </c>
      <c r="D1134" s="339">
        <v>2019</v>
      </c>
      <c r="E1134" s="345">
        <v>2214</v>
      </c>
    </row>
    <row r="1135" spans="2:5" ht="15.95" customHeight="1">
      <c r="B1135" s="326">
        <v>16</v>
      </c>
      <c r="C1135" s="459" t="s">
        <v>3458</v>
      </c>
      <c r="D1135" s="339">
        <v>2019</v>
      </c>
      <c r="E1135" s="345">
        <v>2700</v>
      </c>
    </row>
    <row r="1136" spans="2:5" ht="15.95" customHeight="1">
      <c r="B1136" s="326">
        <v>17</v>
      </c>
      <c r="C1136" s="459" t="s">
        <v>3459</v>
      </c>
      <c r="D1136" s="339">
        <v>2019</v>
      </c>
      <c r="E1136" s="345">
        <v>3240</v>
      </c>
    </row>
    <row r="1137" spans="2:5" ht="15.95" customHeight="1">
      <c r="B1137" s="326">
        <v>18</v>
      </c>
      <c r="C1137" s="459" t="s">
        <v>3460</v>
      </c>
      <c r="D1137" s="339">
        <v>2019</v>
      </c>
      <c r="E1137" s="345">
        <v>2376</v>
      </c>
    </row>
    <row r="1138" spans="2:5" ht="15.95" customHeight="1">
      <c r="B1138" s="326">
        <v>19</v>
      </c>
      <c r="C1138" s="459" t="s">
        <v>3460</v>
      </c>
      <c r="D1138" s="339">
        <v>2019</v>
      </c>
      <c r="E1138" s="345">
        <v>2376</v>
      </c>
    </row>
    <row r="1139" spans="2:5" ht="15.95" customHeight="1">
      <c r="B1139" s="326">
        <v>20</v>
      </c>
      <c r="C1139" s="459" t="s">
        <v>3461</v>
      </c>
      <c r="D1139" s="339">
        <v>2019</v>
      </c>
      <c r="E1139" s="345">
        <v>2376</v>
      </c>
    </row>
    <row r="1140" spans="2:5" ht="15.95" customHeight="1">
      <c r="B1140" s="326">
        <v>21</v>
      </c>
      <c r="C1140" s="459" t="s">
        <v>3462</v>
      </c>
      <c r="D1140" s="339">
        <v>2019</v>
      </c>
      <c r="E1140" s="345">
        <v>1944</v>
      </c>
    </row>
    <row r="1141" spans="2:5" ht="15.95" customHeight="1">
      <c r="B1141" s="326">
        <v>22</v>
      </c>
      <c r="C1141" s="459" t="s">
        <v>3463</v>
      </c>
      <c r="D1141" s="339">
        <v>2019</v>
      </c>
      <c r="E1141" s="345">
        <v>1836</v>
      </c>
    </row>
    <row r="1142" spans="2:5" ht="15.95" customHeight="1">
      <c r="B1142" s="326">
        <v>23</v>
      </c>
      <c r="C1142" s="459" t="s">
        <v>3464</v>
      </c>
      <c r="D1142" s="339">
        <v>2019</v>
      </c>
      <c r="E1142" s="345">
        <v>34560</v>
      </c>
    </row>
    <row r="1143" spans="2:5" ht="15.95" customHeight="1">
      <c r="B1143" s="326">
        <v>24</v>
      </c>
      <c r="C1143" s="459" t="s">
        <v>3465</v>
      </c>
      <c r="D1143" s="339">
        <v>2019</v>
      </c>
      <c r="E1143" s="345">
        <v>122256</v>
      </c>
    </row>
    <row r="1144" spans="2:5" ht="15.95" customHeight="1">
      <c r="B1144" s="326">
        <v>25</v>
      </c>
      <c r="C1144" s="459" t="s">
        <v>3466</v>
      </c>
      <c r="D1144" s="339">
        <v>2019</v>
      </c>
      <c r="E1144" s="345">
        <v>11664</v>
      </c>
    </row>
    <row r="1145" spans="2:5" ht="15.95" customHeight="1">
      <c r="B1145" s="326">
        <v>26</v>
      </c>
      <c r="C1145" s="459" t="s">
        <v>3467</v>
      </c>
      <c r="D1145" s="339">
        <v>2019</v>
      </c>
      <c r="E1145" s="345">
        <v>216</v>
      </c>
    </row>
    <row r="1146" spans="2:5" ht="15.95" customHeight="1">
      <c r="B1146" s="326">
        <v>27</v>
      </c>
      <c r="C1146" s="459" t="s">
        <v>3468</v>
      </c>
      <c r="D1146" s="339">
        <v>2019</v>
      </c>
      <c r="E1146" s="345">
        <v>3240</v>
      </c>
    </row>
    <row r="1147" spans="2:5" ht="15.95" customHeight="1">
      <c r="B1147" s="326">
        <v>28</v>
      </c>
      <c r="C1147" s="459" t="s">
        <v>3469</v>
      </c>
      <c r="D1147" s="339">
        <v>2019</v>
      </c>
      <c r="E1147" s="345">
        <v>224.64</v>
      </c>
    </row>
    <row r="1148" spans="2:5" ht="15.95" customHeight="1">
      <c r="B1148" s="326">
        <v>29</v>
      </c>
      <c r="C1148" s="459" t="s">
        <v>3470</v>
      </c>
      <c r="D1148" s="339">
        <v>2019</v>
      </c>
      <c r="E1148" s="345">
        <v>4320</v>
      </c>
    </row>
    <row r="1149" spans="2:5" ht="15.95" customHeight="1">
      <c r="B1149" s="326">
        <v>30</v>
      </c>
      <c r="C1149" s="459" t="s">
        <v>3471</v>
      </c>
      <c r="D1149" s="339">
        <v>2019</v>
      </c>
      <c r="E1149" s="345">
        <v>4320</v>
      </c>
    </row>
    <row r="1150" spans="2:5" ht="15.95" customHeight="1">
      <c r="B1150" s="326">
        <v>31</v>
      </c>
      <c r="C1150" s="459" t="s">
        <v>3472</v>
      </c>
      <c r="D1150" s="339">
        <v>2019</v>
      </c>
      <c r="E1150" s="345">
        <v>4042.44</v>
      </c>
    </row>
    <row r="1151" spans="2:5" ht="15.95" customHeight="1">
      <c r="B1151" s="326">
        <v>32</v>
      </c>
      <c r="C1151" s="459" t="s">
        <v>3473</v>
      </c>
      <c r="D1151" s="339">
        <v>2019</v>
      </c>
      <c r="E1151" s="345">
        <v>3321</v>
      </c>
    </row>
    <row r="1152" spans="2:5" ht="15.95" customHeight="1">
      <c r="B1152" s="326">
        <v>33</v>
      </c>
      <c r="C1152" s="459" t="s">
        <v>3474</v>
      </c>
      <c r="D1152" s="339">
        <v>2019</v>
      </c>
      <c r="E1152" s="345">
        <v>367.2</v>
      </c>
    </row>
    <row r="1153" spans="2:5" ht="15.95" customHeight="1">
      <c r="B1153" s="326">
        <v>34</v>
      </c>
      <c r="C1153" s="459" t="s">
        <v>3475</v>
      </c>
      <c r="D1153" s="339">
        <v>2019</v>
      </c>
      <c r="E1153" s="345">
        <v>388.8</v>
      </c>
    </row>
    <row r="1154" spans="2:5" ht="15.95" customHeight="1">
      <c r="B1154" s="326">
        <v>35</v>
      </c>
      <c r="C1154" s="459" t="s">
        <v>3476</v>
      </c>
      <c r="D1154" s="339">
        <v>2019</v>
      </c>
      <c r="E1154" s="345">
        <v>1296</v>
      </c>
    </row>
    <row r="1155" spans="2:5" ht="15.95" customHeight="1">
      <c r="B1155" s="326">
        <v>36</v>
      </c>
      <c r="C1155" s="459" t="s">
        <v>3477</v>
      </c>
      <c r="D1155" s="339">
        <v>2019</v>
      </c>
      <c r="E1155" s="345">
        <v>3132</v>
      </c>
    </row>
    <row r="1156" spans="2:5" ht="15.95" customHeight="1">
      <c r="B1156" s="326">
        <v>37</v>
      </c>
      <c r="C1156" s="459" t="s">
        <v>3478</v>
      </c>
      <c r="D1156" s="339">
        <v>2019</v>
      </c>
      <c r="E1156" s="345">
        <v>2079</v>
      </c>
    </row>
    <row r="1157" spans="2:5" ht="15.95" customHeight="1">
      <c r="B1157" s="326">
        <v>38</v>
      </c>
      <c r="C1157" s="459" t="s">
        <v>3479</v>
      </c>
      <c r="D1157" s="339">
        <v>2019</v>
      </c>
      <c r="E1157" s="345">
        <v>5616</v>
      </c>
    </row>
    <row r="1158" spans="2:5" ht="15.95" customHeight="1">
      <c r="B1158" s="326">
        <v>39</v>
      </c>
      <c r="C1158" s="459" t="s">
        <v>3480</v>
      </c>
      <c r="D1158" s="339">
        <v>2019</v>
      </c>
      <c r="E1158" s="345">
        <v>17820</v>
      </c>
    </row>
    <row r="1159" spans="2:5" ht="15.95" customHeight="1">
      <c r="B1159" s="326">
        <v>40</v>
      </c>
      <c r="C1159" s="459" t="s">
        <v>3481</v>
      </c>
      <c r="D1159" s="339">
        <v>2019</v>
      </c>
      <c r="E1159" s="345">
        <v>4860</v>
      </c>
    </row>
    <row r="1160" spans="2:5" ht="15.95" customHeight="1">
      <c r="B1160" s="326">
        <v>41</v>
      </c>
      <c r="C1160" s="459" t="s">
        <v>3482</v>
      </c>
      <c r="D1160" s="339">
        <v>2019</v>
      </c>
      <c r="E1160" s="345">
        <v>1069.2</v>
      </c>
    </row>
    <row r="1161" spans="2:5" ht="15.95" customHeight="1">
      <c r="B1161" s="326">
        <v>42</v>
      </c>
      <c r="C1161" s="459" t="s">
        <v>3483</v>
      </c>
      <c r="D1161" s="339">
        <v>2019</v>
      </c>
      <c r="E1161" s="345">
        <v>756</v>
      </c>
    </row>
    <row r="1162" spans="2:5" ht="15.95" customHeight="1">
      <c r="B1162" s="326">
        <v>43</v>
      </c>
      <c r="C1162" s="459" t="s">
        <v>3484</v>
      </c>
      <c r="D1162" s="339">
        <v>2019</v>
      </c>
      <c r="E1162" s="345">
        <v>1134</v>
      </c>
    </row>
    <row r="1163" spans="2:5" ht="15.95" customHeight="1">
      <c r="B1163" s="326">
        <v>44</v>
      </c>
      <c r="C1163" s="459" t="s">
        <v>3485</v>
      </c>
      <c r="D1163" s="339">
        <v>2019</v>
      </c>
      <c r="E1163" s="345">
        <v>86.4</v>
      </c>
    </row>
    <row r="1164" spans="2:5" ht="15.95" customHeight="1">
      <c r="B1164" s="326">
        <v>45</v>
      </c>
      <c r="C1164" s="459" t="s">
        <v>3486</v>
      </c>
      <c r="D1164" s="339">
        <v>2019</v>
      </c>
      <c r="E1164" s="345">
        <v>64.8</v>
      </c>
    </row>
    <row r="1165" spans="2:5" ht="15.95" customHeight="1">
      <c r="B1165" s="326">
        <v>46</v>
      </c>
      <c r="C1165" s="459" t="s">
        <v>3487</v>
      </c>
      <c r="D1165" s="339">
        <v>2019</v>
      </c>
      <c r="E1165" s="345">
        <v>1728</v>
      </c>
    </row>
    <row r="1166" spans="2:5" ht="15.95" customHeight="1">
      <c r="B1166" s="326">
        <v>47</v>
      </c>
      <c r="C1166" s="459" t="s">
        <v>3488</v>
      </c>
      <c r="D1166" s="339">
        <v>2019</v>
      </c>
      <c r="E1166" s="345">
        <v>1944</v>
      </c>
    </row>
    <row r="1167" spans="2:5" ht="15.95" customHeight="1">
      <c r="B1167" s="326">
        <v>48</v>
      </c>
      <c r="C1167" s="459" t="s">
        <v>3489</v>
      </c>
      <c r="D1167" s="339">
        <v>2019</v>
      </c>
      <c r="E1167" s="345">
        <v>221.4</v>
      </c>
    </row>
    <row r="1168" spans="2:5" ht="15.95" customHeight="1">
      <c r="B1168" s="326">
        <v>49</v>
      </c>
      <c r="C1168" s="459" t="s">
        <v>3490</v>
      </c>
      <c r="D1168" s="339">
        <v>2019</v>
      </c>
      <c r="E1168" s="345">
        <v>246</v>
      </c>
    </row>
    <row r="1169" spans="2:5" ht="15.95" customHeight="1">
      <c r="B1169" s="326">
        <v>50</v>
      </c>
      <c r="C1169" s="459" t="s">
        <v>3491</v>
      </c>
      <c r="D1169" s="339">
        <v>2019</v>
      </c>
      <c r="E1169" s="345">
        <v>86.4</v>
      </c>
    </row>
    <row r="1170" spans="2:5" ht="15.95" customHeight="1">
      <c r="B1170" s="326">
        <v>51</v>
      </c>
      <c r="C1170" s="459" t="s">
        <v>3492</v>
      </c>
      <c r="D1170" s="339">
        <v>2019</v>
      </c>
      <c r="E1170" s="345">
        <v>172.8</v>
      </c>
    </row>
    <row r="1171" spans="2:5" ht="15.95" customHeight="1">
      <c r="B1171" s="326">
        <v>52</v>
      </c>
      <c r="C1171" s="459" t="s">
        <v>3493</v>
      </c>
      <c r="D1171" s="339">
        <v>2019</v>
      </c>
      <c r="E1171" s="345">
        <v>172.8</v>
      </c>
    </row>
    <row r="1172" spans="2:5" ht="15.95" customHeight="1">
      <c r="B1172" s="326">
        <v>53</v>
      </c>
      <c r="C1172" s="459" t="s">
        <v>3494</v>
      </c>
      <c r="D1172" s="339">
        <v>2019</v>
      </c>
      <c r="E1172" s="345">
        <v>149.04</v>
      </c>
    </row>
    <row r="1173" spans="2:5" ht="15.95" customHeight="1">
      <c r="B1173" s="326">
        <v>54</v>
      </c>
      <c r="C1173" s="459" t="s">
        <v>3495</v>
      </c>
      <c r="D1173" s="339">
        <v>2019</v>
      </c>
      <c r="E1173" s="345">
        <v>324</v>
      </c>
    </row>
    <row r="1174" spans="2:5" ht="15.95" customHeight="1">
      <c r="B1174" s="326">
        <v>55</v>
      </c>
      <c r="C1174" s="459" t="s">
        <v>3496</v>
      </c>
      <c r="D1174" s="339">
        <v>2019</v>
      </c>
      <c r="E1174" s="345">
        <v>151.19999999999999</v>
      </c>
    </row>
    <row r="1175" spans="2:5" ht="15.95" customHeight="1">
      <c r="B1175" s="326">
        <v>56</v>
      </c>
      <c r="C1175" s="459" t="s">
        <v>3497</v>
      </c>
      <c r="D1175" s="339">
        <v>2019</v>
      </c>
      <c r="E1175" s="345">
        <v>324</v>
      </c>
    </row>
    <row r="1176" spans="2:5" ht="15.95" customHeight="1">
      <c r="B1176" s="326">
        <v>57</v>
      </c>
      <c r="C1176" s="459" t="s">
        <v>3498</v>
      </c>
      <c r="D1176" s="339">
        <v>2019</v>
      </c>
      <c r="E1176" s="345">
        <v>270</v>
      </c>
    </row>
    <row r="1177" spans="2:5" ht="15.95" customHeight="1">
      <c r="B1177" s="326">
        <v>58</v>
      </c>
      <c r="C1177" s="459" t="s">
        <v>3499</v>
      </c>
      <c r="D1177" s="339">
        <v>2019</v>
      </c>
      <c r="E1177" s="345">
        <v>2592</v>
      </c>
    </row>
    <row r="1178" spans="2:5" ht="15.95" customHeight="1">
      <c r="B1178" s="326">
        <v>59</v>
      </c>
      <c r="C1178" s="459" t="s">
        <v>3500</v>
      </c>
      <c r="D1178" s="339">
        <v>2019</v>
      </c>
      <c r="E1178" s="345">
        <v>1728</v>
      </c>
    </row>
    <row r="1179" spans="2:5" ht="15.95" customHeight="1">
      <c r="B1179" s="326">
        <v>60</v>
      </c>
      <c r="C1179" s="459" t="s">
        <v>4916</v>
      </c>
      <c r="D1179" s="339">
        <v>2020</v>
      </c>
      <c r="E1179" s="345">
        <v>97.2</v>
      </c>
    </row>
    <row r="1180" spans="2:5" ht="15.95" customHeight="1">
      <c r="B1180" s="326">
        <v>61</v>
      </c>
      <c r="C1180" s="459" t="s">
        <v>4915</v>
      </c>
      <c r="D1180" s="339">
        <v>2020</v>
      </c>
      <c r="E1180" s="345">
        <v>252.72</v>
      </c>
    </row>
    <row r="1181" spans="2:5" ht="15.95" customHeight="1">
      <c r="B1181" s="326">
        <v>62</v>
      </c>
      <c r="C1181" s="459" t="s">
        <v>3445</v>
      </c>
      <c r="D1181" s="339">
        <v>2020</v>
      </c>
      <c r="E1181" s="345">
        <v>164.16</v>
      </c>
    </row>
    <row r="1182" spans="2:5" ht="15.95" customHeight="1">
      <c r="B1182" s="326">
        <v>63</v>
      </c>
      <c r="C1182" s="459" t="s">
        <v>4914</v>
      </c>
      <c r="D1182" s="339">
        <v>2020</v>
      </c>
      <c r="E1182" s="345">
        <v>781.92</v>
      </c>
    </row>
    <row r="1183" spans="2:5" ht="15.95" customHeight="1">
      <c r="B1183" s="326">
        <v>64</v>
      </c>
      <c r="C1183" s="459" t="s">
        <v>3447</v>
      </c>
      <c r="D1183" s="339">
        <v>2020</v>
      </c>
      <c r="E1183" s="345">
        <v>1225.8</v>
      </c>
    </row>
    <row r="1184" spans="2:5" ht="15.95" customHeight="1">
      <c r="B1184" s="326">
        <v>65</v>
      </c>
      <c r="C1184" s="459" t="s">
        <v>4913</v>
      </c>
      <c r="D1184" s="339">
        <v>2020</v>
      </c>
      <c r="E1184" s="345">
        <v>415.74</v>
      </c>
    </row>
    <row r="1185" spans="2:5" ht="15.95" customHeight="1">
      <c r="B1185" s="326">
        <v>66</v>
      </c>
      <c r="C1185" s="459" t="s">
        <v>3449</v>
      </c>
      <c r="D1185" s="339">
        <v>2020</v>
      </c>
      <c r="E1185" s="345">
        <v>2164.8000000000002</v>
      </c>
    </row>
    <row r="1186" spans="2:5" ht="15.95" customHeight="1">
      <c r="B1186" s="326">
        <v>67</v>
      </c>
      <c r="C1186" s="459" t="s">
        <v>4912</v>
      </c>
      <c r="D1186" s="339">
        <v>2020</v>
      </c>
      <c r="E1186" s="345">
        <v>1819.8</v>
      </c>
    </row>
    <row r="1187" spans="2:5" ht="15.95" customHeight="1">
      <c r="B1187" s="326">
        <v>68</v>
      </c>
      <c r="C1187" s="459" t="s">
        <v>3451</v>
      </c>
      <c r="D1187" s="339">
        <v>2020</v>
      </c>
      <c r="E1187" s="345">
        <v>1335.96</v>
      </c>
    </row>
    <row r="1188" spans="2:5" ht="15.95" customHeight="1">
      <c r="B1188" s="326">
        <v>69</v>
      </c>
      <c r="C1188" s="459" t="s">
        <v>4911</v>
      </c>
      <c r="D1188" s="339">
        <v>2020</v>
      </c>
      <c r="E1188" s="345">
        <v>254.88</v>
      </c>
    </row>
    <row r="1189" spans="2:5" ht="15.95" customHeight="1">
      <c r="B1189" s="326">
        <v>70</v>
      </c>
      <c r="C1189" s="459" t="s">
        <v>4910</v>
      </c>
      <c r="D1189" s="339">
        <v>2020</v>
      </c>
      <c r="E1189" s="345">
        <v>1242</v>
      </c>
    </row>
    <row r="1190" spans="2:5" ht="15.95" customHeight="1">
      <c r="B1190" s="326">
        <v>71</v>
      </c>
      <c r="C1190" s="459" t="s">
        <v>4909</v>
      </c>
      <c r="D1190" s="339">
        <v>2020</v>
      </c>
      <c r="E1190" s="345">
        <v>2527.1999999999998</v>
      </c>
    </row>
    <row r="1191" spans="2:5" ht="15.95" customHeight="1">
      <c r="B1191" s="326">
        <v>72</v>
      </c>
      <c r="C1191" s="459" t="s">
        <v>4908</v>
      </c>
      <c r="D1191" s="339">
        <v>2020</v>
      </c>
      <c r="E1191" s="345">
        <v>1490.4</v>
      </c>
    </row>
    <row r="1192" spans="2:5" ht="15.95" customHeight="1">
      <c r="B1192" s="326">
        <v>73</v>
      </c>
      <c r="C1192" s="459" t="s">
        <v>3456</v>
      </c>
      <c r="D1192" s="339">
        <v>2020</v>
      </c>
      <c r="E1192" s="345">
        <v>372.6</v>
      </c>
    </row>
    <row r="1193" spans="2:5" ht="15.95" customHeight="1">
      <c r="B1193" s="326">
        <v>74</v>
      </c>
      <c r="C1193" s="459" t="s">
        <v>4907</v>
      </c>
      <c r="D1193" s="339">
        <v>2020</v>
      </c>
      <c r="E1193" s="345">
        <v>3612.6</v>
      </c>
    </row>
    <row r="1194" spans="2:5" ht="15.95" customHeight="1">
      <c r="B1194" s="326">
        <v>75</v>
      </c>
      <c r="C1194" s="459" t="s">
        <v>4906</v>
      </c>
      <c r="D1194" s="339">
        <v>2020</v>
      </c>
      <c r="E1194" s="345">
        <v>3372.84</v>
      </c>
    </row>
    <row r="1195" spans="2:5" ht="15.95" customHeight="1">
      <c r="B1195" s="326">
        <v>76</v>
      </c>
      <c r="C1195" s="459" t="s">
        <v>3460</v>
      </c>
      <c r="D1195" s="339">
        <v>2020</v>
      </c>
      <c r="E1195" s="345">
        <v>2218.3200000000002</v>
      </c>
    </row>
    <row r="1196" spans="2:5" ht="15.95" customHeight="1">
      <c r="B1196" s="326">
        <v>77</v>
      </c>
      <c r="C1196" s="459" t="s">
        <v>4905</v>
      </c>
      <c r="D1196" s="339">
        <v>2020</v>
      </c>
      <c r="E1196" s="345">
        <v>2218.3200000000002</v>
      </c>
    </row>
    <row r="1197" spans="2:5" ht="15.95" customHeight="1">
      <c r="B1197" s="326">
        <v>78</v>
      </c>
      <c r="C1197" s="459" t="s">
        <v>3461</v>
      </c>
      <c r="D1197" s="339">
        <v>2020</v>
      </c>
      <c r="E1197" s="345">
        <v>2041.2</v>
      </c>
    </row>
    <row r="1198" spans="2:5" ht="15.95" customHeight="1">
      <c r="B1198" s="326">
        <v>79</v>
      </c>
      <c r="C1198" s="459" t="s">
        <v>4904</v>
      </c>
      <c r="D1198" s="339">
        <v>2020</v>
      </c>
      <c r="E1198" s="345">
        <v>1821.96</v>
      </c>
    </row>
    <row r="1199" spans="2:5" ht="15.95" customHeight="1">
      <c r="B1199" s="326">
        <v>80</v>
      </c>
      <c r="C1199" s="459" t="s">
        <v>4903</v>
      </c>
      <c r="D1199" s="339">
        <v>2020</v>
      </c>
      <c r="E1199" s="345">
        <v>1755</v>
      </c>
    </row>
    <row r="1200" spans="2:5" ht="15.95" customHeight="1">
      <c r="B1200" s="326">
        <v>81</v>
      </c>
      <c r="C1200" s="459" t="s">
        <v>3464</v>
      </c>
      <c r="D1200" s="339">
        <v>2020</v>
      </c>
      <c r="E1200" s="345">
        <v>29862</v>
      </c>
    </row>
    <row r="1201" spans="2:5" ht="15.95" customHeight="1">
      <c r="B1201" s="326">
        <v>82</v>
      </c>
      <c r="C1201" s="459" t="s">
        <v>4902</v>
      </c>
      <c r="D1201" s="339">
        <v>2020</v>
      </c>
      <c r="E1201" s="345">
        <v>55987.199999999997</v>
      </c>
    </row>
    <row r="1202" spans="2:5" ht="15.95" customHeight="1">
      <c r="B1202" s="326">
        <v>83</v>
      </c>
      <c r="C1202" s="459" t="s">
        <v>4901</v>
      </c>
      <c r="D1202" s="339">
        <v>2020</v>
      </c>
      <c r="E1202" s="345">
        <v>6795.36</v>
      </c>
    </row>
    <row r="1203" spans="2:5" ht="15.95" customHeight="1">
      <c r="B1203" s="326">
        <v>84</v>
      </c>
      <c r="C1203" s="459" t="s">
        <v>4900</v>
      </c>
      <c r="D1203" s="339">
        <v>2020</v>
      </c>
      <c r="E1203" s="345">
        <v>151.19999999999999</v>
      </c>
    </row>
    <row r="1204" spans="2:5" ht="15.95" customHeight="1">
      <c r="B1204" s="326">
        <v>85</v>
      </c>
      <c r="C1204" s="459" t="s">
        <v>4899</v>
      </c>
      <c r="D1204" s="339">
        <v>2020</v>
      </c>
      <c r="E1204" s="345">
        <v>3777.84</v>
      </c>
    </row>
    <row r="1205" spans="2:5" ht="15.95" customHeight="1">
      <c r="B1205" s="326">
        <v>86</v>
      </c>
      <c r="C1205" s="459" t="s">
        <v>4898</v>
      </c>
      <c r="D1205" s="339">
        <v>2020</v>
      </c>
      <c r="E1205" s="345">
        <v>1090.8</v>
      </c>
    </row>
    <row r="1206" spans="2:5" ht="15.95" customHeight="1">
      <c r="B1206" s="326">
        <v>87</v>
      </c>
      <c r="C1206" s="459" t="s">
        <v>4897</v>
      </c>
      <c r="D1206" s="339">
        <v>2020</v>
      </c>
      <c r="E1206" s="345">
        <v>324</v>
      </c>
    </row>
    <row r="1207" spans="2:5" ht="15.95" customHeight="1">
      <c r="B1207" s="326">
        <v>88</v>
      </c>
      <c r="C1207" s="459" t="s">
        <v>4896</v>
      </c>
      <c r="D1207" s="339">
        <v>2020</v>
      </c>
      <c r="E1207" s="345">
        <v>378</v>
      </c>
    </row>
    <row r="1208" spans="2:5" ht="15.95" customHeight="1">
      <c r="B1208" s="326">
        <v>89</v>
      </c>
      <c r="C1208" s="459" t="s">
        <v>3477</v>
      </c>
      <c r="D1208" s="339">
        <v>2020</v>
      </c>
      <c r="E1208" s="345">
        <v>4378.32</v>
      </c>
    </row>
    <row r="1209" spans="2:5" ht="15.95" customHeight="1">
      <c r="B1209" s="326">
        <v>90</v>
      </c>
      <c r="C1209" s="459" t="s">
        <v>3478</v>
      </c>
      <c r="D1209" s="339">
        <v>2020</v>
      </c>
      <c r="E1209" s="345">
        <v>2160</v>
      </c>
    </row>
    <row r="1210" spans="2:5" ht="15.95" customHeight="1">
      <c r="B1210" s="326">
        <v>91</v>
      </c>
      <c r="C1210" s="459" t="s">
        <v>3479</v>
      </c>
      <c r="D1210" s="339">
        <v>2020</v>
      </c>
      <c r="E1210" s="345">
        <v>5292</v>
      </c>
    </row>
    <row r="1211" spans="2:5" ht="15.95" customHeight="1">
      <c r="B1211" s="326">
        <v>92</v>
      </c>
      <c r="C1211" s="459" t="s">
        <v>4895</v>
      </c>
      <c r="D1211" s="339">
        <v>2020</v>
      </c>
      <c r="E1211" s="345">
        <v>8056.8</v>
      </c>
    </row>
    <row r="1212" spans="2:5" ht="15.95" customHeight="1">
      <c r="B1212" s="326">
        <v>93</v>
      </c>
      <c r="C1212" s="459" t="s">
        <v>4894</v>
      </c>
      <c r="D1212" s="339">
        <v>2020</v>
      </c>
      <c r="E1212" s="345">
        <v>578.88</v>
      </c>
    </row>
    <row r="1213" spans="2:5" ht="15.95" customHeight="1">
      <c r="B1213" s="326">
        <v>94</v>
      </c>
      <c r="C1213" s="459" t="s">
        <v>4893</v>
      </c>
      <c r="D1213" s="339">
        <v>2020</v>
      </c>
      <c r="E1213" s="345">
        <v>1056.24</v>
      </c>
    </row>
    <row r="1214" spans="2:5" ht="15.95" customHeight="1">
      <c r="B1214" s="326">
        <v>95</v>
      </c>
      <c r="C1214" s="459" t="s">
        <v>4892</v>
      </c>
      <c r="D1214" s="339">
        <v>2020</v>
      </c>
      <c r="E1214" s="345">
        <v>698</v>
      </c>
    </row>
    <row r="1215" spans="2:5" ht="15.95" customHeight="1">
      <c r="B1215" s="326">
        <v>96</v>
      </c>
      <c r="C1215" s="459" t="s">
        <v>3485</v>
      </c>
      <c r="D1215" s="339">
        <v>2020</v>
      </c>
      <c r="E1215" s="345">
        <v>88.56</v>
      </c>
    </row>
    <row r="1216" spans="2:5" ht="15.95" customHeight="1">
      <c r="B1216" s="326">
        <v>97</v>
      </c>
      <c r="C1216" s="459" t="s">
        <v>3486</v>
      </c>
      <c r="D1216" s="339">
        <v>2020</v>
      </c>
      <c r="E1216" s="345">
        <v>149.04</v>
      </c>
    </row>
    <row r="1217" spans="2:5" ht="15.95" customHeight="1">
      <c r="B1217" s="326">
        <v>98</v>
      </c>
      <c r="C1217" s="459" t="s">
        <v>4891</v>
      </c>
      <c r="D1217" s="339">
        <v>2020</v>
      </c>
      <c r="E1217" s="345">
        <v>2128.6799999999998</v>
      </c>
    </row>
    <row r="1218" spans="2:5" ht="15.95" customHeight="1">
      <c r="B1218" s="326">
        <v>99</v>
      </c>
      <c r="C1218" s="459" t="s">
        <v>4890</v>
      </c>
      <c r="D1218" s="339">
        <v>2020</v>
      </c>
      <c r="E1218" s="345">
        <v>2203.1999999999998</v>
      </c>
    </row>
    <row r="1219" spans="2:5" ht="15.95" customHeight="1">
      <c r="B1219" s="326">
        <v>100</v>
      </c>
      <c r="C1219" s="459" t="s">
        <v>3489</v>
      </c>
      <c r="D1219" s="339">
        <v>2020</v>
      </c>
      <c r="E1219" s="345">
        <v>238.62</v>
      </c>
    </row>
    <row r="1220" spans="2:5" ht="15.95" customHeight="1">
      <c r="B1220" s="326">
        <v>101</v>
      </c>
      <c r="C1220" s="459" t="s">
        <v>3490</v>
      </c>
      <c r="D1220" s="339">
        <v>2020</v>
      </c>
      <c r="E1220" s="345">
        <v>238.62</v>
      </c>
    </row>
    <row r="1221" spans="2:5" ht="15.95" customHeight="1">
      <c r="B1221" s="326">
        <v>102</v>
      </c>
      <c r="C1221" s="459" t="s">
        <v>4889</v>
      </c>
      <c r="D1221" s="339">
        <v>2020</v>
      </c>
      <c r="E1221" s="345">
        <v>55.08</v>
      </c>
    </row>
    <row r="1222" spans="2:5" ht="15.95" customHeight="1">
      <c r="B1222" s="326">
        <v>103</v>
      </c>
      <c r="C1222" s="459" t="s">
        <v>4888</v>
      </c>
      <c r="D1222" s="339">
        <v>2020</v>
      </c>
      <c r="E1222" s="345">
        <v>110.16</v>
      </c>
    </row>
    <row r="1223" spans="2:5" ht="15.95" customHeight="1">
      <c r="B1223" s="326">
        <v>104</v>
      </c>
      <c r="C1223" s="459" t="s">
        <v>4887</v>
      </c>
      <c r="D1223" s="339">
        <v>2020</v>
      </c>
      <c r="E1223" s="345">
        <v>110.16</v>
      </c>
    </row>
    <row r="1224" spans="2:5" ht="15.95" customHeight="1">
      <c r="B1224" s="326">
        <v>105</v>
      </c>
      <c r="C1224" s="459" t="s">
        <v>4886</v>
      </c>
      <c r="D1224" s="339">
        <v>2020</v>
      </c>
      <c r="E1224" s="345">
        <v>207.36</v>
      </c>
    </row>
    <row r="1225" spans="2:5" ht="15.95" customHeight="1">
      <c r="B1225" s="326">
        <v>106</v>
      </c>
      <c r="C1225" s="459" t="s">
        <v>4885</v>
      </c>
      <c r="D1225" s="339">
        <v>2020</v>
      </c>
      <c r="E1225" s="345">
        <v>116.64</v>
      </c>
    </row>
    <row r="1226" spans="2:5" ht="15.95" customHeight="1">
      <c r="B1226" s="326">
        <v>107</v>
      </c>
      <c r="C1226" s="459" t="s">
        <v>3498</v>
      </c>
      <c r="D1226" s="339">
        <v>2020</v>
      </c>
      <c r="E1226" s="345">
        <v>194.4</v>
      </c>
    </row>
    <row r="1227" spans="2:5" ht="15.95" customHeight="1">
      <c r="B1227" s="326">
        <v>108</v>
      </c>
      <c r="C1227" s="459" t="s">
        <v>4884</v>
      </c>
      <c r="D1227" s="339">
        <v>2020</v>
      </c>
      <c r="E1227" s="345">
        <v>1586.52</v>
      </c>
    </row>
    <row r="1228" spans="2:5" ht="15.95" customHeight="1">
      <c r="B1228" s="326">
        <v>109</v>
      </c>
      <c r="C1228" s="459" t="s">
        <v>4883</v>
      </c>
      <c r="D1228" s="339">
        <v>2020</v>
      </c>
      <c r="E1228" s="345">
        <v>1605.96</v>
      </c>
    </row>
    <row r="1229" spans="2:5" ht="15.95" customHeight="1">
      <c r="B1229" s="326">
        <v>110</v>
      </c>
      <c r="C1229" s="839" t="s">
        <v>3431</v>
      </c>
      <c r="D1229" s="491">
        <v>2019</v>
      </c>
      <c r="E1229" s="840">
        <v>21060</v>
      </c>
    </row>
    <row r="1230" spans="2:5" ht="15.95" customHeight="1">
      <c r="B1230" s="326">
        <v>111</v>
      </c>
      <c r="C1230" s="839" t="s">
        <v>3432</v>
      </c>
      <c r="D1230" s="491">
        <v>2019</v>
      </c>
      <c r="E1230" s="840">
        <v>15660</v>
      </c>
    </row>
    <row r="1231" spans="2:5" ht="15.95" customHeight="1">
      <c r="B1231" s="326">
        <v>112</v>
      </c>
      <c r="C1231" s="839" t="s">
        <v>3431</v>
      </c>
      <c r="D1231" s="491">
        <v>2020</v>
      </c>
      <c r="E1231" s="840">
        <v>19575</v>
      </c>
    </row>
    <row r="1232" spans="2:5" ht="15.95" customHeight="1">
      <c r="B1232" s="326">
        <v>113</v>
      </c>
      <c r="C1232" s="839" t="s">
        <v>3432</v>
      </c>
      <c r="D1232" s="491">
        <v>2020</v>
      </c>
      <c r="E1232" s="840">
        <v>14860.8</v>
      </c>
    </row>
    <row r="1233" spans="2:5" ht="15.95" customHeight="1">
      <c r="B1233" s="326">
        <v>114</v>
      </c>
      <c r="C1233" s="396" t="s">
        <v>3435</v>
      </c>
      <c r="D1233" s="400">
        <v>2019</v>
      </c>
      <c r="E1233" s="401">
        <v>3844.8</v>
      </c>
    </row>
    <row r="1234" spans="2:5" ht="15.95" customHeight="1">
      <c r="B1234" s="326">
        <v>115</v>
      </c>
      <c r="C1234" s="396" t="s">
        <v>3436</v>
      </c>
      <c r="D1234" s="400">
        <v>2019</v>
      </c>
      <c r="E1234" s="401">
        <v>5184</v>
      </c>
    </row>
    <row r="1235" spans="2:5" ht="15.95" customHeight="1">
      <c r="B1235" s="326">
        <v>116</v>
      </c>
      <c r="C1235" s="396" t="s">
        <v>3437</v>
      </c>
      <c r="D1235" s="400">
        <v>2019</v>
      </c>
      <c r="E1235" s="401">
        <v>4320</v>
      </c>
    </row>
    <row r="1236" spans="2:5" ht="15.95" customHeight="1">
      <c r="B1236" s="326">
        <v>117</v>
      </c>
      <c r="C1236" s="396" t="s">
        <v>3438</v>
      </c>
      <c r="D1236" s="400">
        <v>2019</v>
      </c>
      <c r="E1236" s="401">
        <v>9180</v>
      </c>
    </row>
    <row r="1237" spans="2:5" ht="15.95" customHeight="1">
      <c r="B1237" s="326">
        <v>118</v>
      </c>
      <c r="C1237" s="396" t="s">
        <v>3439</v>
      </c>
      <c r="D1237" s="400">
        <v>2019</v>
      </c>
      <c r="E1237" s="401">
        <v>7560</v>
      </c>
    </row>
    <row r="1238" spans="2:5" ht="15.95" customHeight="1">
      <c r="B1238" s="1437" t="s">
        <v>1020</v>
      </c>
      <c r="C1238" s="1437"/>
      <c r="D1238" s="1437"/>
      <c r="E1238" s="228">
        <f>SUM(E1120:E1237)</f>
        <v>539111.78</v>
      </c>
    </row>
    <row r="1239" spans="2:5" ht="15.95" customHeight="1">
      <c r="B1239" s="1423" t="s">
        <v>4943</v>
      </c>
      <c r="C1239" s="1413"/>
      <c r="D1239" s="1413"/>
      <c r="E1239" s="1414"/>
    </row>
    <row r="1240" spans="2:5" ht="15.95" customHeight="1">
      <c r="B1240" s="329">
        <v>1</v>
      </c>
      <c r="C1240" s="492" t="s">
        <v>4942</v>
      </c>
      <c r="D1240" s="537">
        <v>2020</v>
      </c>
      <c r="E1240" s="493">
        <v>1670</v>
      </c>
    </row>
    <row r="1241" spans="2:5" ht="15.95" customHeight="1">
      <c r="B1241" s="329">
        <v>2</v>
      </c>
      <c r="C1241" s="492" t="s">
        <v>4941</v>
      </c>
      <c r="D1241" s="537">
        <v>2020</v>
      </c>
      <c r="E1241" s="493">
        <v>585</v>
      </c>
    </row>
    <row r="1242" spans="2:5" ht="15.95" customHeight="1">
      <c r="B1242" s="329">
        <v>3</v>
      </c>
      <c r="C1242" s="412" t="s">
        <v>4941</v>
      </c>
      <c r="D1242" s="400">
        <v>2020</v>
      </c>
      <c r="E1242" s="401">
        <v>585</v>
      </c>
    </row>
    <row r="1243" spans="2:5" ht="15.95" customHeight="1">
      <c r="B1243" s="329">
        <v>4</v>
      </c>
      <c r="C1243" s="492" t="s">
        <v>4941</v>
      </c>
      <c r="D1243" s="537">
        <v>2020</v>
      </c>
      <c r="E1243" s="493">
        <v>585</v>
      </c>
    </row>
    <row r="1244" spans="2:5" ht="15.95" customHeight="1">
      <c r="B1244" s="329">
        <v>5</v>
      </c>
      <c r="C1244" s="492" t="s">
        <v>4941</v>
      </c>
      <c r="D1244" s="537">
        <v>2020</v>
      </c>
      <c r="E1244" s="493">
        <v>585</v>
      </c>
    </row>
    <row r="1245" spans="2:5" ht="15.95" customHeight="1">
      <c r="B1245" s="329">
        <v>6</v>
      </c>
      <c r="C1245" s="492" t="s">
        <v>4940</v>
      </c>
      <c r="D1245" s="537">
        <v>2020</v>
      </c>
      <c r="E1245" s="493">
        <v>279.99</v>
      </c>
    </row>
    <row r="1246" spans="2:5" ht="15.95" customHeight="1">
      <c r="B1246" s="329">
        <v>7</v>
      </c>
      <c r="C1246" s="492" t="s">
        <v>4939</v>
      </c>
      <c r="D1246" s="537">
        <v>2020</v>
      </c>
      <c r="E1246" s="493">
        <v>1650</v>
      </c>
    </row>
    <row r="1247" spans="2:5" ht="15.95" customHeight="1">
      <c r="B1247" s="329">
        <v>8</v>
      </c>
      <c r="C1247" s="492" t="s">
        <v>4938</v>
      </c>
      <c r="D1247" s="537">
        <v>2020</v>
      </c>
      <c r="E1247" s="493">
        <v>509</v>
      </c>
    </row>
    <row r="1248" spans="2:5" ht="15.95" customHeight="1">
      <c r="B1248" s="329">
        <v>9</v>
      </c>
      <c r="C1248" s="492" t="s">
        <v>4919</v>
      </c>
      <c r="D1248" s="537">
        <v>2020</v>
      </c>
      <c r="E1248" s="493">
        <v>450</v>
      </c>
    </row>
    <row r="1249" spans="2:5" ht="15.95" customHeight="1">
      <c r="B1249" s="329">
        <v>10</v>
      </c>
      <c r="C1249" s="492" t="s">
        <v>4937</v>
      </c>
      <c r="D1249" s="537">
        <v>2020</v>
      </c>
      <c r="E1249" s="493">
        <v>770</v>
      </c>
    </row>
    <row r="1250" spans="2:5" ht="15.95" customHeight="1">
      <c r="B1250" s="329">
        <v>11</v>
      </c>
      <c r="C1250" s="492" t="s">
        <v>4936</v>
      </c>
      <c r="D1250" s="537">
        <v>2020</v>
      </c>
      <c r="E1250" s="493">
        <v>319.8</v>
      </c>
    </row>
    <row r="1251" spans="2:5" ht="15.95" customHeight="1">
      <c r="B1251" s="329">
        <v>12</v>
      </c>
      <c r="C1251" s="492" t="s">
        <v>4935</v>
      </c>
      <c r="D1251" s="537">
        <v>2020</v>
      </c>
      <c r="E1251" s="493">
        <v>449.99</v>
      </c>
    </row>
    <row r="1252" spans="2:5" ht="15.95" customHeight="1">
      <c r="B1252" s="329">
        <v>13</v>
      </c>
      <c r="C1252" s="492" t="s">
        <v>4934</v>
      </c>
      <c r="D1252" s="537">
        <v>2020</v>
      </c>
      <c r="E1252" s="493">
        <v>309</v>
      </c>
    </row>
    <row r="1253" spans="2:5" ht="15.95" customHeight="1">
      <c r="B1253" s="329">
        <v>14</v>
      </c>
      <c r="C1253" s="492" t="s">
        <v>4933</v>
      </c>
      <c r="D1253" s="537">
        <v>2020</v>
      </c>
      <c r="E1253" s="493">
        <v>791.8</v>
      </c>
    </row>
    <row r="1254" spans="2:5" ht="15.95" customHeight="1">
      <c r="B1254" s="329">
        <v>15</v>
      </c>
      <c r="C1254" s="492" t="s">
        <v>4932</v>
      </c>
      <c r="D1254" s="537">
        <v>2020</v>
      </c>
      <c r="E1254" s="493">
        <v>584.99</v>
      </c>
    </row>
    <row r="1255" spans="2:5" ht="15.95" customHeight="1">
      <c r="B1255" s="329">
        <v>16</v>
      </c>
      <c r="C1255" s="492" t="s">
        <v>4932</v>
      </c>
      <c r="D1255" s="537">
        <v>2020</v>
      </c>
      <c r="E1255" s="493">
        <v>584.99</v>
      </c>
    </row>
    <row r="1256" spans="2:5" ht="15.95" customHeight="1">
      <c r="B1256" s="329">
        <v>17</v>
      </c>
      <c r="C1256" s="492" t="s">
        <v>4932</v>
      </c>
      <c r="D1256" s="537">
        <v>2020</v>
      </c>
      <c r="E1256" s="493">
        <v>584.99</v>
      </c>
    </row>
    <row r="1257" spans="2:5" ht="15.95" customHeight="1">
      <c r="B1257" s="329">
        <v>18</v>
      </c>
      <c r="C1257" s="492" t="s">
        <v>4932</v>
      </c>
      <c r="D1257" s="537">
        <v>2020</v>
      </c>
      <c r="E1257" s="493">
        <v>584.99</v>
      </c>
    </row>
    <row r="1258" spans="2:5" ht="15.95" customHeight="1">
      <c r="B1258" s="329">
        <v>19</v>
      </c>
      <c r="C1258" s="492" t="s">
        <v>4931</v>
      </c>
      <c r="D1258" s="537">
        <v>2020</v>
      </c>
      <c r="E1258" s="493">
        <v>2998</v>
      </c>
    </row>
    <row r="1259" spans="2:5" ht="15.95" customHeight="1">
      <c r="B1259" s="329">
        <v>20</v>
      </c>
      <c r="C1259" s="492" t="s">
        <v>4930</v>
      </c>
      <c r="D1259" s="537">
        <v>2020</v>
      </c>
      <c r="E1259" s="493">
        <v>499</v>
      </c>
    </row>
    <row r="1260" spans="2:5" ht="15.95" customHeight="1">
      <c r="B1260" s="329">
        <v>21</v>
      </c>
      <c r="C1260" s="492" t="s">
        <v>4930</v>
      </c>
      <c r="D1260" s="537">
        <v>2020</v>
      </c>
      <c r="E1260" s="493">
        <v>499</v>
      </c>
    </row>
    <row r="1261" spans="2:5" ht="15.95" customHeight="1">
      <c r="B1261" s="329">
        <v>22</v>
      </c>
      <c r="C1261" s="492" t="s">
        <v>4929</v>
      </c>
      <c r="D1261" s="537">
        <v>2020</v>
      </c>
      <c r="E1261" s="493">
        <v>963</v>
      </c>
    </row>
    <row r="1262" spans="2:5" ht="15.95" customHeight="1">
      <c r="B1262" s="329">
        <v>23</v>
      </c>
      <c r="C1262" s="492" t="s">
        <v>4929</v>
      </c>
      <c r="D1262" s="537">
        <v>2020</v>
      </c>
      <c r="E1262" s="493">
        <v>963</v>
      </c>
    </row>
    <row r="1263" spans="2:5" ht="15.95" customHeight="1">
      <c r="B1263" s="329">
        <v>24</v>
      </c>
      <c r="C1263" s="492" t="s">
        <v>4928</v>
      </c>
      <c r="D1263" s="537">
        <v>2020</v>
      </c>
      <c r="E1263" s="493">
        <v>541</v>
      </c>
    </row>
    <row r="1264" spans="2:5" ht="15.95" customHeight="1">
      <c r="B1264" s="329">
        <v>25</v>
      </c>
      <c r="C1264" s="492" t="s">
        <v>4928</v>
      </c>
      <c r="D1264" s="537">
        <v>2020</v>
      </c>
      <c r="E1264" s="842">
        <v>541</v>
      </c>
    </row>
    <row r="1265" spans="2:5" ht="15.95" customHeight="1">
      <c r="B1265" s="329">
        <v>26</v>
      </c>
      <c r="C1265" s="492" t="s">
        <v>4927</v>
      </c>
      <c r="D1265" s="537">
        <v>2020</v>
      </c>
      <c r="E1265" s="842">
        <v>378</v>
      </c>
    </row>
    <row r="1266" spans="2:5" ht="15.95" customHeight="1">
      <c r="B1266" s="329">
        <v>27</v>
      </c>
      <c r="C1266" s="492" t="s">
        <v>4926</v>
      </c>
      <c r="D1266" s="537">
        <v>2020</v>
      </c>
      <c r="E1266" s="842">
        <v>309</v>
      </c>
    </row>
    <row r="1267" spans="2:5" ht="15.95" customHeight="1">
      <c r="B1267" s="329">
        <v>28</v>
      </c>
      <c r="C1267" s="492" t="s">
        <v>4926</v>
      </c>
      <c r="D1267" s="537">
        <v>2020</v>
      </c>
      <c r="E1267" s="842">
        <v>309</v>
      </c>
    </row>
    <row r="1268" spans="2:5" ht="15.95" customHeight="1">
      <c r="B1268" s="329">
        <v>29</v>
      </c>
      <c r="C1268" s="492" t="s">
        <v>4926</v>
      </c>
      <c r="D1268" s="537">
        <v>2020</v>
      </c>
      <c r="E1268" s="842">
        <v>309</v>
      </c>
    </row>
    <row r="1269" spans="2:5" ht="15.95" customHeight="1">
      <c r="B1269" s="329">
        <v>30</v>
      </c>
      <c r="C1269" s="492" t="s">
        <v>4926</v>
      </c>
      <c r="D1269" s="537">
        <v>2020</v>
      </c>
      <c r="E1269" s="842">
        <v>309</v>
      </c>
    </row>
    <row r="1270" spans="2:5" ht="15.95" customHeight="1">
      <c r="B1270" s="329">
        <v>31</v>
      </c>
      <c r="C1270" s="492" t="s">
        <v>4925</v>
      </c>
      <c r="D1270" s="537">
        <v>2020</v>
      </c>
      <c r="E1270" s="842">
        <v>636</v>
      </c>
    </row>
    <row r="1271" spans="2:5" ht="15.95" customHeight="1">
      <c r="B1271" s="329">
        <v>32</v>
      </c>
      <c r="C1271" s="492" t="s">
        <v>4924</v>
      </c>
      <c r="D1271" s="537">
        <v>2020</v>
      </c>
      <c r="E1271" s="842">
        <v>439</v>
      </c>
    </row>
    <row r="1272" spans="2:5" ht="15.95" customHeight="1">
      <c r="B1272" s="329">
        <v>33</v>
      </c>
      <c r="C1272" s="492" t="s">
        <v>4921</v>
      </c>
      <c r="D1272" s="537">
        <v>2020</v>
      </c>
      <c r="E1272" s="842">
        <v>331.45</v>
      </c>
    </row>
    <row r="1273" spans="2:5" ht="15.95" customHeight="1">
      <c r="B1273" s="329">
        <v>34</v>
      </c>
      <c r="C1273" s="492" t="s">
        <v>4921</v>
      </c>
      <c r="D1273" s="537">
        <v>2020</v>
      </c>
      <c r="E1273" s="842">
        <v>331.45</v>
      </c>
    </row>
    <row r="1274" spans="2:5" ht="15.95" customHeight="1">
      <c r="B1274" s="329">
        <v>35</v>
      </c>
      <c r="C1274" s="492" t="s">
        <v>4923</v>
      </c>
      <c r="D1274" s="537">
        <v>2020</v>
      </c>
      <c r="E1274" s="842">
        <v>370</v>
      </c>
    </row>
    <row r="1275" spans="2:5" ht="15.95" customHeight="1">
      <c r="B1275" s="329">
        <v>36</v>
      </c>
      <c r="C1275" s="492" t="s">
        <v>4922</v>
      </c>
      <c r="D1275" s="537">
        <v>2020</v>
      </c>
      <c r="E1275" s="842">
        <v>1839.99</v>
      </c>
    </row>
    <row r="1276" spans="2:5" ht="15.95" customHeight="1">
      <c r="B1276" s="329">
        <v>37</v>
      </c>
      <c r="C1276" s="492" t="s">
        <v>4921</v>
      </c>
      <c r="D1276" s="537">
        <v>2020</v>
      </c>
      <c r="E1276" s="842">
        <v>258.3</v>
      </c>
    </row>
    <row r="1277" spans="2:5" ht="15.95" customHeight="1">
      <c r="B1277" s="329">
        <v>38</v>
      </c>
      <c r="C1277" s="492" t="s">
        <v>4920</v>
      </c>
      <c r="D1277" s="537">
        <v>2021</v>
      </c>
      <c r="E1277" s="842">
        <v>1582.7</v>
      </c>
    </row>
    <row r="1278" spans="2:5" ht="15.95" customHeight="1">
      <c r="B1278" s="329">
        <v>39</v>
      </c>
      <c r="C1278" s="492" t="s">
        <v>4919</v>
      </c>
      <c r="D1278" s="537">
        <v>2021</v>
      </c>
      <c r="E1278" s="842">
        <v>749</v>
      </c>
    </row>
    <row r="1279" spans="2:5" ht="15.95" customHeight="1">
      <c r="B1279" s="329">
        <v>40</v>
      </c>
      <c r="C1279" s="839" t="s">
        <v>4867</v>
      </c>
      <c r="D1279" s="491">
        <v>2020</v>
      </c>
      <c r="E1279" s="840">
        <v>2499.9899999999998</v>
      </c>
    </row>
    <row r="1280" spans="2:5" ht="15.95" customHeight="1">
      <c r="B1280" s="329">
        <v>41</v>
      </c>
      <c r="C1280" s="410" t="s">
        <v>4918</v>
      </c>
      <c r="D1280" s="831">
        <v>2020</v>
      </c>
      <c r="E1280" s="832">
        <v>1139</v>
      </c>
    </row>
    <row r="1281" spans="2:5" ht="15.95" customHeight="1">
      <c r="B1281" s="1437" t="s">
        <v>1020</v>
      </c>
      <c r="C1281" s="1437"/>
      <c r="D1281" s="1437"/>
      <c r="E1281" s="228">
        <f>SUM(E1240:E1280)</f>
        <v>30674.420000000006</v>
      </c>
    </row>
    <row r="1282" spans="2:5" ht="15.95" customHeight="1">
      <c r="B1282" s="1434" t="s">
        <v>128</v>
      </c>
      <c r="C1282" s="1435"/>
      <c r="D1282" s="1435"/>
      <c r="E1282" s="1436"/>
    </row>
    <row r="1283" spans="2:5" ht="15.95" customHeight="1">
      <c r="B1283" s="107">
        <v>1</v>
      </c>
      <c r="C1283" s="230" t="s">
        <v>2780</v>
      </c>
      <c r="D1283" s="268" t="s">
        <v>3511</v>
      </c>
      <c r="E1283" s="411">
        <v>230877.43</v>
      </c>
    </row>
    <row r="1284" spans="2:5" ht="15.95" customHeight="1">
      <c r="B1284" s="205">
        <v>2</v>
      </c>
      <c r="C1284" s="698" t="s">
        <v>3946</v>
      </c>
      <c r="D1284" s="699">
        <v>2013</v>
      </c>
      <c r="E1284" s="715">
        <v>1260.1600000000001</v>
      </c>
    </row>
    <row r="1285" spans="2:5" ht="15.95" customHeight="1">
      <c r="B1285" s="1437" t="s">
        <v>1020</v>
      </c>
      <c r="C1285" s="1437"/>
      <c r="D1285" s="1437"/>
      <c r="E1285" s="228">
        <f>SUM(E1283:E1284)</f>
        <v>232137.59</v>
      </c>
    </row>
    <row r="1286" spans="2:5" ht="15.95" customHeight="1">
      <c r="B1286" s="1434" t="s">
        <v>278</v>
      </c>
      <c r="C1286" s="1435"/>
      <c r="D1286" s="1435"/>
      <c r="E1286" s="1436"/>
    </row>
    <row r="1287" spans="2:5" ht="15.95" customHeight="1">
      <c r="B1287" s="107">
        <v>1</v>
      </c>
      <c r="C1287" s="170" t="s">
        <v>2781</v>
      </c>
      <c r="D1287" s="233"/>
      <c r="E1287" s="270">
        <v>196564.79</v>
      </c>
    </row>
    <row r="1288" spans="2:5" ht="15.95" customHeight="1">
      <c r="B1288" s="1437" t="s">
        <v>1020</v>
      </c>
      <c r="C1288" s="1437"/>
      <c r="D1288" s="1437"/>
      <c r="E1288" s="228">
        <f>SUM(E1287:E1287)</f>
        <v>196564.79</v>
      </c>
    </row>
    <row r="1289" spans="2:5" ht="15.95" customHeight="1">
      <c r="B1289" s="1434" t="s">
        <v>293</v>
      </c>
      <c r="C1289" s="1435"/>
      <c r="D1289" s="1435"/>
      <c r="E1289" s="1436"/>
    </row>
    <row r="1290" spans="2:5" ht="15.95" customHeight="1">
      <c r="B1290" s="107">
        <v>1</v>
      </c>
      <c r="C1290" s="409" t="s">
        <v>2782</v>
      </c>
      <c r="D1290" s="338">
        <v>2007</v>
      </c>
      <c r="E1290" s="346">
        <v>2490</v>
      </c>
    </row>
    <row r="1291" spans="2:5" ht="15.95" customHeight="1">
      <c r="B1291" s="107">
        <v>2</v>
      </c>
      <c r="C1291" s="409" t="s">
        <v>2783</v>
      </c>
      <c r="D1291" s="338">
        <v>2011</v>
      </c>
      <c r="E1291" s="346">
        <v>3013</v>
      </c>
    </row>
    <row r="1292" spans="2:5" ht="15.95" customHeight="1">
      <c r="B1292" s="107">
        <v>3</v>
      </c>
      <c r="C1292" s="409" t="s">
        <v>2784</v>
      </c>
      <c r="D1292" s="338">
        <v>2010</v>
      </c>
      <c r="E1292" s="346">
        <v>777</v>
      </c>
    </row>
    <row r="1293" spans="2:5" ht="15.95" customHeight="1">
      <c r="B1293" s="107">
        <v>4</v>
      </c>
      <c r="C1293" s="409" t="s">
        <v>2785</v>
      </c>
      <c r="D1293" s="338">
        <v>2018</v>
      </c>
      <c r="E1293" s="346">
        <v>1549</v>
      </c>
    </row>
    <row r="1294" spans="2:5" ht="15.95" customHeight="1">
      <c r="B1294" s="107">
        <v>5</v>
      </c>
      <c r="C1294" s="409" t="s">
        <v>2786</v>
      </c>
      <c r="D1294" s="338">
        <v>2015</v>
      </c>
      <c r="E1294" s="346">
        <v>749</v>
      </c>
    </row>
    <row r="1295" spans="2:5" ht="15.95" customHeight="1">
      <c r="B1295" s="107">
        <v>6</v>
      </c>
      <c r="C1295" s="409" t="s">
        <v>2787</v>
      </c>
      <c r="D1295" s="338">
        <v>2017</v>
      </c>
      <c r="E1295" s="346">
        <v>6450</v>
      </c>
    </row>
    <row r="1296" spans="2:5" ht="15.95" customHeight="1">
      <c r="B1296" s="1437" t="s">
        <v>1020</v>
      </c>
      <c r="C1296" s="1437"/>
      <c r="D1296" s="1437"/>
      <c r="E1296" s="228">
        <f>SUM(E1290:E1295)</f>
        <v>15028</v>
      </c>
    </row>
    <row r="1297" spans="2:5" ht="15.95" customHeight="1">
      <c r="B1297" s="1434" t="s">
        <v>753</v>
      </c>
      <c r="C1297" s="1435"/>
      <c r="D1297" s="1435"/>
      <c r="E1297" s="1436"/>
    </row>
    <row r="1298" spans="2:5" s="86" customFormat="1" ht="15.95" customHeight="1">
      <c r="B1298" s="210">
        <v>1</v>
      </c>
      <c r="C1298" s="513" t="s">
        <v>761</v>
      </c>
      <c r="D1298" s="504">
        <v>2011</v>
      </c>
      <c r="E1298" s="477">
        <v>590</v>
      </c>
    </row>
    <row r="1299" spans="2:5" s="86" customFormat="1" ht="15.95" customHeight="1">
      <c r="B1299" s="215">
        <v>2</v>
      </c>
      <c r="C1299" s="535" t="s">
        <v>764</v>
      </c>
      <c r="D1299" s="494">
        <v>2011</v>
      </c>
      <c r="E1299" s="490">
        <v>1899</v>
      </c>
    </row>
    <row r="1300" spans="2:5" ht="15.95" customHeight="1">
      <c r="B1300" s="1437" t="s">
        <v>1020</v>
      </c>
      <c r="C1300" s="1437"/>
      <c r="D1300" s="1437"/>
      <c r="E1300" s="228">
        <f>SUM(E1298:E1299)</f>
        <v>2489</v>
      </c>
    </row>
    <row r="1301" spans="2:5" ht="15.95" customHeight="1">
      <c r="B1301" s="1434" t="s">
        <v>3327</v>
      </c>
      <c r="C1301" s="1435"/>
      <c r="D1301" s="1435"/>
      <c r="E1301" s="1436"/>
    </row>
    <row r="1302" spans="2:5" ht="15.95" customHeight="1">
      <c r="B1302" s="210">
        <v>1</v>
      </c>
      <c r="C1302" s="154" t="s">
        <v>3342</v>
      </c>
      <c r="D1302" s="155">
        <v>2019</v>
      </c>
      <c r="E1302" s="174">
        <v>36144.68</v>
      </c>
    </row>
    <row r="1303" spans="2:5" ht="15.95" customHeight="1">
      <c r="B1303" s="210">
        <v>2</v>
      </c>
      <c r="C1303" s="154" t="s">
        <v>3343</v>
      </c>
      <c r="D1303" s="155">
        <v>2019</v>
      </c>
      <c r="E1303" s="174">
        <v>33344.69</v>
      </c>
    </row>
    <row r="1304" spans="2:5" ht="15.95" customHeight="1">
      <c r="B1304" s="210">
        <v>3</v>
      </c>
      <c r="C1304" s="154" t="s">
        <v>3344</v>
      </c>
      <c r="D1304" s="155">
        <v>2019</v>
      </c>
      <c r="E1304" s="174">
        <v>35519.64</v>
      </c>
    </row>
    <row r="1305" spans="2:5" ht="15.95" customHeight="1">
      <c r="B1305" s="210">
        <v>4</v>
      </c>
      <c r="C1305" s="154" t="s">
        <v>3345</v>
      </c>
      <c r="D1305" s="155">
        <v>2019</v>
      </c>
      <c r="E1305" s="174">
        <v>20295</v>
      </c>
    </row>
    <row r="1306" spans="2:5" ht="15.95" customHeight="1">
      <c r="B1306" s="210">
        <v>5</v>
      </c>
      <c r="C1306" s="235" t="s">
        <v>3346</v>
      </c>
      <c r="D1306" s="156">
        <v>2019</v>
      </c>
      <c r="E1306" s="180">
        <v>1758.9</v>
      </c>
    </row>
    <row r="1307" spans="2:5" ht="15.95" customHeight="1">
      <c r="B1307" s="210">
        <v>6</v>
      </c>
      <c r="C1307" s="154" t="s">
        <v>3347</v>
      </c>
      <c r="D1307" s="155">
        <v>2019</v>
      </c>
      <c r="E1307" s="174">
        <v>49169.83</v>
      </c>
    </row>
    <row r="1308" spans="2:5" ht="15.95" customHeight="1">
      <c r="B1308" s="210">
        <v>7</v>
      </c>
      <c r="C1308" s="154" t="s">
        <v>3348</v>
      </c>
      <c r="D1308" s="155">
        <v>2019</v>
      </c>
      <c r="E1308" s="174">
        <v>28246.15</v>
      </c>
    </row>
    <row r="1309" spans="2:5" ht="15.95" customHeight="1">
      <c r="B1309" s="210">
        <v>8</v>
      </c>
      <c r="C1309" s="154" t="s">
        <v>3349</v>
      </c>
      <c r="D1309" s="173">
        <v>2019</v>
      </c>
      <c r="E1309" s="174">
        <v>42274.49</v>
      </c>
    </row>
    <row r="1310" spans="2:5" ht="15.95" customHeight="1">
      <c r="B1310" s="1437" t="s">
        <v>1020</v>
      </c>
      <c r="C1310" s="1437"/>
      <c r="D1310" s="1437"/>
      <c r="E1310" s="228">
        <f>SUM(E1302:E1309)</f>
        <v>246753.37999999998</v>
      </c>
    </row>
    <row r="1311" spans="2:5" ht="15.95" customHeight="1">
      <c r="B1311" s="1434" t="s">
        <v>1998</v>
      </c>
      <c r="C1311" s="1435"/>
      <c r="D1311" s="1435"/>
      <c r="E1311" s="1436"/>
    </row>
    <row r="1312" spans="2:5" ht="15.95" customHeight="1">
      <c r="B1312" s="107">
        <v>1</v>
      </c>
      <c r="C1312" s="409" t="s">
        <v>2791</v>
      </c>
      <c r="D1312" s="338">
        <v>2013</v>
      </c>
      <c r="E1312" s="853">
        <v>64506.12</v>
      </c>
    </row>
    <row r="1313" spans="2:5" ht="15.95" customHeight="1">
      <c r="B1313" s="107">
        <v>2</v>
      </c>
      <c r="C1313" s="854" t="s">
        <v>4994</v>
      </c>
      <c r="D1313" s="855">
        <v>2020</v>
      </c>
      <c r="E1313" s="856">
        <v>127702.5</v>
      </c>
    </row>
    <row r="1314" spans="2:5" ht="15.95" customHeight="1">
      <c r="B1314" s="107">
        <v>3</v>
      </c>
      <c r="C1314" s="409" t="s">
        <v>2792</v>
      </c>
      <c r="D1314" s="855" t="s">
        <v>14</v>
      </c>
      <c r="E1314" s="856">
        <v>120731.18</v>
      </c>
    </row>
    <row r="1315" spans="2:5" ht="15.95" customHeight="1">
      <c r="B1315" s="1437" t="s">
        <v>1020</v>
      </c>
      <c r="C1315" s="1437"/>
      <c r="D1315" s="1437"/>
      <c r="E1315" s="228">
        <f>SUM(E1312:E1314)</f>
        <v>312939.8</v>
      </c>
    </row>
    <row r="1316" spans="2:5" ht="15.95" customHeight="1">
      <c r="B1316" s="1434" t="s">
        <v>3634</v>
      </c>
      <c r="C1316" s="1435"/>
      <c r="D1316" s="1435"/>
      <c r="E1316" s="1436"/>
    </row>
    <row r="1317" spans="2:5" ht="15.95" customHeight="1">
      <c r="B1317" s="107">
        <v>1</v>
      </c>
      <c r="C1317" s="290" t="s">
        <v>716</v>
      </c>
      <c r="D1317" s="297">
        <v>2012</v>
      </c>
      <c r="E1317" s="271">
        <v>2050</v>
      </c>
    </row>
    <row r="1318" spans="2:5" ht="15.95" customHeight="1">
      <c r="B1318" s="107">
        <v>2</v>
      </c>
      <c r="C1318" s="409" t="s">
        <v>3013</v>
      </c>
      <c r="D1318" s="338" t="s">
        <v>14</v>
      </c>
      <c r="E1318" s="853">
        <v>1058281.49</v>
      </c>
    </row>
    <row r="1319" spans="2:5" ht="15.95" customHeight="1">
      <c r="B1319" s="1437" t="s">
        <v>1020</v>
      </c>
      <c r="C1319" s="1437"/>
      <c r="D1319" s="1437"/>
      <c r="E1319" s="228">
        <f>SUM(E1317:E1318)</f>
        <v>1060331.49</v>
      </c>
    </row>
    <row r="1320" spans="2:5" ht="15.95" customHeight="1">
      <c r="B1320" s="1434" t="s">
        <v>99</v>
      </c>
      <c r="C1320" s="1435"/>
      <c r="D1320" s="1435"/>
      <c r="E1320" s="1436"/>
    </row>
    <row r="1321" spans="2:5" ht="15.95" customHeight="1">
      <c r="B1321" s="107">
        <v>1</v>
      </c>
      <c r="C1321" s="667" t="s">
        <v>5358</v>
      </c>
      <c r="D1321" s="669">
        <v>35097</v>
      </c>
      <c r="E1321" s="668">
        <v>500</v>
      </c>
    </row>
    <row r="1322" spans="2:5" ht="15.95" customHeight="1">
      <c r="B1322" s="329">
        <v>2</v>
      </c>
      <c r="C1322" s="667" t="s">
        <v>5357</v>
      </c>
      <c r="D1322" s="669">
        <v>38148</v>
      </c>
      <c r="E1322" s="668">
        <v>1114.51</v>
      </c>
    </row>
    <row r="1323" spans="2:5" ht="15.95" customHeight="1">
      <c r="B1323" s="329">
        <v>3</v>
      </c>
      <c r="C1323" s="667" t="s">
        <v>5356</v>
      </c>
      <c r="D1323" s="669">
        <v>39350</v>
      </c>
      <c r="E1323" s="668">
        <v>1000</v>
      </c>
    </row>
    <row r="1324" spans="2:5" ht="15.95" customHeight="1">
      <c r="B1324" s="107">
        <v>4</v>
      </c>
      <c r="C1324" s="667" t="s">
        <v>5356</v>
      </c>
      <c r="D1324" s="669">
        <v>39350</v>
      </c>
      <c r="E1324" s="668">
        <v>1000</v>
      </c>
    </row>
    <row r="1325" spans="2:5" ht="15.95" customHeight="1">
      <c r="B1325" s="329">
        <v>5</v>
      </c>
      <c r="C1325" s="667" t="s">
        <v>5356</v>
      </c>
      <c r="D1325" s="669">
        <v>39350</v>
      </c>
      <c r="E1325" s="668">
        <v>1000</v>
      </c>
    </row>
    <row r="1326" spans="2:5" ht="15.95" customHeight="1">
      <c r="B1326" s="329">
        <v>6</v>
      </c>
      <c r="C1326" s="667" t="s">
        <v>5355</v>
      </c>
      <c r="D1326" s="669">
        <v>39451</v>
      </c>
      <c r="E1326" s="668">
        <v>1800</v>
      </c>
    </row>
    <row r="1327" spans="2:5" ht="15.95" customHeight="1">
      <c r="B1327" s="107">
        <v>7</v>
      </c>
      <c r="C1327" s="667" t="s">
        <v>5355</v>
      </c>
      <c r="D1327" s="669">
        <v>39451</v>
      </c>
      <c r="E1327" s="668">
        <v>1800</v>
      </c>
    </row>
    <row r="1328" spans="2:5" ht="15.95" customHeight="1">
      <c r="B1328" s="329">
        <v>8</v>
      </c>
      <c r="C1328" s="667" t="s">
        <v>5355</v>
      </c>
      <c r="D1328" s="669">
        <v>39451</v>
      </c>
      <c r="E1328" s="668">
        <v>1800</v>
      </c>
    </row>
    <row r="1329" spans="2:5" ht="15.95" customHeight="1">
      <c r="B1329" s="329">
        <v>9</v>
      </c>
      <c r="C1329" s="667" t="s">
        <v>5355</v>
      </c>
      <c r="D1329" s="669">
        <v>39451</v>
      </c>
      <c r="E1329" s="668">
        <v>1800</v>
      </c>
    </row>
    <row r="1330" spans="2:5" ht="15.95" customHeight="1">
      <c r="B1330" s="107">
        <v>10</v>
      </c>
      <c r="C1330" s="667" t="s">
        <v>5355</v>
      </c>
      <c r="D1330" s="669">
        <v>39451</v>
      </c>
      <c r="E1330" s="668">
        <v>1800</v>
      </c>
    </row>
    <row r="1331" spans="2:5" ht="15.95" customHeight="1">
      <c r="B1331" s="329">
        <v>11</v>
      </c>
      <c r="C1331" s="667" t="s">
        <v>5355</v>
      </c>
      <c r="D1331" s="669">
        <v>39451</v>
      </c>
      <c r="E1331" s="668">
        <v>1800</v>
      </c>
    </row>
    <row r="1332" spans="2:5" ht="15.95" customHeight="1">
      <c r="B1332" s="329">
        <v>12</v>
      </c>
      <c r="C1332" s="667" t="s">
        <v>3682</v>
      </c>
      <c r="D1332" s="669">
        <v>40680</v>
      </c>
      <c r="E1332" s="668">
        <v>2920</v>
      </c>
    </row>
    <row r="1333" spans="2:5" ht="15.95" customHeight="1">
      <c r="B1333" s="107">
        <v>13</v>
      </c>
      <c r="C1333" s="667" t="s">
        <v>3682</v>
      </c>
      <c r="D1333" s="669">
        <v>40680</v>
      </c>
      <c r="E1333" s="668">
        <v>2920</v>
      </c>
    </row>
    <row r="1334" spans="2:5" ht="15.95" customHeight="1">
      <c r="B1334" s="329">
        <v>14</v>
      </c>
      <c r="C1334" s="667" t="s">
        <v>3682</v>
      </c>
      <c r="D1334" s="669">
        <v>40680</v>
      </c>
      <c r="E1334" s="668">
        <v>2920</v>
      </c>
    </row>
    <row r="1335" spans="2:5" ht="15.95" customHeight="1">
      <c r="B1335" s="329">
        <v>15</v>
      </c>
      <c r="C1335" s="667" t="s">
        <v>3682</v>
      </c>
      <c r="D1335" s="669">
        <v>41043</v>
      </c>
      <c r="E1335" s="668">
        <v>3080</v>
      </c>
    </row>
    <row r="1336" spans="2:5" ht="15.95" customHeight="1">
      <c r="B1336" s="107">
        <v>16</v>
      </c>
      <c r="C1336" s="667" t="s">
        <v>3682</v>
      </c>
      <c r="D1336" s="669">
        <v>41043</v>
      </c>
      <c r="E1336" s="668">
        <v>3080</v>
      </c>
    </row>
    <row r="1337" spans="2:5" ht="15.95" customHeight="1">
      <c r="B1337" s="329">
        <v>17</v>
      </c>
      <c r="C1337" s="667" t="s">
        <v>3682</v>
      </c>
      <c r="D1337" s="669">
        <v>41043</v>
      </c>
      <c r="E1337" s="668">
        <v>3080</v>
      </c>
    </row>
    <row r="1338" spans="2:5" ht="15.95" customHeight="1">
      <c r="B1338" s="329">
        <v>18</v>
      </c>
      <c r="C1338" s="667" t="s">
        <v>3682</v>
      </c>
      <c r="D1338" s="669">
        <v>41043</v>
      </c>
      <c r="E1338" s="668">
        <v>3080</v>
      </c>
    </row>
    <row r="1339" spans="2:5" ht="15.95" customHeight="1">
      <c r="B1339" s="107">
        <v>19</v>
      </c>
      <c r="C1339" s="667" t="s">
        <v>3682</v>
      </c>
      <c r="D1339" s="669">
        <v>41043</v>
      </c>
      <c r="E1339" s="668">
        <v>3080</v>
      </c>
    </row>
    <row r="1340" spans="2:5" ht="15.95" customHeight="1">
      <c r="B1340" s="329">
        <v>20</v>
      </c>
      <c r="C1340" s="667" t="s">
        <v>3682</v>
      </c>
      <c r="D1340" s="669">
        <v>41043</v>
      </c>
      <c r="E1340" s="668">
        <v>3080</v>
      </c>
    </row>
    <row r="1341" spans="2:5" ht="15.95" customHeight="1">
      <c r="B1341" s="329">
        <v>21</v>
      </c>
      <c r="C1341" s="667" t="s">
        <v>5354</v>
      </c>
      <c r="D1341" s="669">
        <v>41071</v>
      </c>
      <c r="E1341" s="668">
        <v>501.33</v>
      </c>
    </row>
    <row r="1342" spans="2:5" ht="15.95" customHeight="1">
      <c r="B1342" s="107">
        <v>22</v>
      </c>
      <c r="C1342" s="667" t="s">
        <v>3682</v>
      </c>
      <c r="D1342" s="669">
        <v>41382</v>
      </c>
      <c r="E1342" s="668">
        <v>3280</v>
      </c>
    </row>
    <row r="1343" spans="2:5" ht="15.95" customHeight="1">
      <c r="B1343" s="329">
        <v>23</v>
      </c>
      <c r="C1343" s="667" t="s">
        <v>3682</v>
      </c>
      <c r="D1343" s="669">
        <v>41382</v>
      </c>
      <c r="E1343" s="668">
        <v>3280</v>
      </c>
    </row>
    <row r="1344" spans="2:5" ht="15.95" customHeight="1">
      <c r="B1344" s="329">
        <v>24</v>
      </c>
      <c r="C1344" s="667" t="s">
        <v>3682</v>
      </c>
      <c r="D1344" s="669">
        <v>41382</v>
      </c>
      <c r="E1344" s="668">
        <v>3280</v>
      </c>
    </row>
    <row r="1345" spans="2:5" ht="15.95" customHeight="1">
      <c r="B1345" s="107">
        <v>25</v>
      </c>
      <c r="C1345" s="667" t="s">
        <v>5353</v>
      </c>
      <c r="D1345" s="669">
        <v>41387</v>
      </c>
      <c r="E1345" s="668">
        <v>3890</v>
      </c>
    </row>
    <row r="1346" spans="2:5" ht="15.95" customHeight="1">
      <c r="B1346" s="329">
        <v>26</v>
      </c>
      <c r="C1346" s="667" t="s">
        <v>3682</v>
      </c>
      <c r="D1346" s="669">
        <v>41773</v>
      </c>
      <c r="E1346" s="668">
        <v>3280</v>
      </c>
    </row>
    <row r="1347" spans="2:5" ht="15.95" customHeight="1">
      <c r="B1347" s="329">
        <v>27</v>
      </c>
      <c r="C1347" s="667" t="s">
        <v>3682</v>
      </c>
      <c r="D1347" s="669">
        <v>41773</v>
      </c>
      <c r="E1347" s="668">
        <v>3280</v>
      </c>
    </row>
    <row r="1348" spans="2:5" ht="15.95" customHeight="1">
      <c r="B1348" s="107">
        <v>28</v>
      </c>
      <c r="C1348" s="667" t="s">
        <v>3682</v>
      </c>
      <c r="D1348" s="669">
        <v>41773</v>
      </c>
      <c r="E1348" s="668">
        <v>3280</v>
      </c>
    </row>
    <row r="1349" spans="2:5" ht="15.95" customHeight="1">
      <c r="B1349" s="329">
        <v>29</v>
      </c>
      <c r="C1349" s="667" t="s">
        <v>3683</v>
      </c>
      <c r="D1349" s="669">
        <v>42093</v>
      </c>
      <c r="E1349" s="668">
        <v>1400</v>
      </c>
    </row>
    <row r="1350" spans="2:5" ht="15.95" customHeight="1">
      <c r="B1350" s="329">
        <v>30</v>
      </c>
      <c r="C1350" s="667" t="s">
        <v>3687</v>
      </c>
      <c r="D1350" s="669">
        <v>42093</v>
      </c>
      <c r="E1350" s="668">
        <v>1400</v>
      </c>
    </row>
    <row r="1351" spans="2:5" ht="15.95" customHeight="1">
      <c r="B1351" s="107">
        <v>31</v>
      </c>
      <c r="C1351" s="667" t="s">
        <v>3682</v>
      </c>
      <c r="D1351" s="669">
        <v>42136</v>
      </c>
      <c r="E1351" s="668">
        <v>3280</v>
      </c>
    </row>
    <row r="1352" spans="2:5" ht="15.95" customHeight="1">
      <c r="B1352" s="329">
        <v>32</v>
      </c>
      <c r="C1352" s="667" t="s">
        <v>3682</v>
      </c>
      <c r="D1352" s="669">
        <v>42136</v>
      </c>
      <c r="E1352" s="668">
        <v>3280</v>
      </c>
    </row>
    <row r="1353" spans="2:5" ht="15.95" customHeight="1">
      <c r="B1353" s="329">
        <v>33</v>
      </c>
      <c r="C1353" s="667" t="s">
        <v>3684</v>
      </c>
      <c r="D1353" s="669">
        <v>42354</v>
      </c>
      <c r="E1353" s="668">
        <v>1206.5999999999999</v>
      </c>
    </row>
    <row r="1354" spans="2:5" ht="15.95" customHeight="1">
      <c r="B1354" s="107">
        <v>34</v>
      </c>
      <c r="C1354" s="667" t="s">
        <v>3686</v>
      </c>
      <c r="D1354" s="669">
        <v>42354</v>
      </c>
      <c r="E1354" s="668">
        <v>3000</v>
      </c>
    </row>
    <row r="1355" spans="2:5" ht="15.95" customHeight="1">
      <c r="B1355" s="329">
        <v>35</v>
      </c>
      <c r="C1355" s="667" t="s">
        <v>3685</v>
      </c>
      <c r="D1355" s="669">
        <v>42360</v>
      </c>
      <c r="E1355" s="668">
        <v>950.43</v>
      </c>
    </row>
    <row r="1356" spans="2:5" ht="15.95" customHeight="1">
      <c r="B1356" s="329">
        <v>36</v>
      </c>
      <c r="C1356" s="667" t="s">
        <v>3685</v>
      </c>
      <c r="D1356" s="669">
        <v>42360</v>
      </c>
      <c r="E1356" s="668">
        <v>950.42</v>
      </c>
    </row>
    <row r="1357" spans="2:5" ht="15.95" customHeight="1">
      <c r="B1357" s="107">
        <v>37</v>
      </c>
      <c r="C1357" s="667" t="s">
        <v>3688</v>
      </c>
      <c r="D1357" s="669">
        <v>42557</v>
      </c>
      <c r="E1357" s="668">
        <v>2398.5</v>
      </c>
    </row>
    <row r="1358" spans="2:5" ht="15.95" customHeight="1">
      <c r="B1358" s="329">
        <v>38</v>
      </c>
      <c r="C1358" s="667" t="s">
        <v>3688</v>
      </c>
      <c r="D1358" s="669">
        <v>42557</v>
      </c>
      <c r="E1358" s="668">
        <v>2398.5</v>
      </c>
    </row>
    <row r="1359" spans="2:5" ht="15.95" customHeight="1">
      <c r="B1359" s="329">
        <v>39</v>
      </c>
      <c r="C1359" s="667" t="s">
        <v>3688</v>
      </c>
      <c r="D1359" s="669">
        <v>42557</v>
      </c>
      <c r="E1359" s="668">
        <v>2398.5</v>
      </c>
    </row>
    <row r="1360" spans="2:5" ht="15.95" customHeight="1">
      <c r="B1360" s="107">
        <v>40</v>
      </c>
      <c r="C1360" s="667" t="s">
        <v>3688</v>
      </c>
      <c r="D1360" s="669">
        <v>42557</v>
      </c>
      <c r="E1360" s="668">
        <v>2398.5</v>
      </c>
    </row>
    <row r="1361" spans="2:5" ht="15.95" customHeight="1">
      <c r="B1361" s="329">
        <v>41</v>
      </c>
      <c r="C1361" s="667" t="s">
        <v>3688</v>
      </c>
      <c r="D1361" s="669">
        <v>42557</v>
      </c>
      <c r="E1361" s="668">
        <v>2398.5</v>
      </c>
    </row>
    <row r="1362" spans="2:5" ht="15.95" customHeight="1">
      <c r="B1362" s="329">
        <v>42</v>
      </c>
      <c r="C1362" s="667" t="s">
        <v>3688</v>
      </c>
      <c r="D1362" s="669">
        <v>42557</v>
      </c>
      <c r="E1362" s="668">
        <v>2398.5</v>
      </c>
    </row>
    <row r="1363" spans="2:5" ht="15.95" customHeight="1">
      <c r="B1363" s="107">
        <v>43</v>
      </c>
      <c r="C1363" s="667" t="s">
        <v>3688</v>
      </c>
      <c r="D1363" s="669">
        <v>42557</v>
      </c>
      <c r="E1363" s="668">
        <v>2398.5</v>
      </c>
    </row>
    <row r="1364" spans="2:5" ht="15.95" customHeight="1">
      <c r="B1364" s="329">
        <v>44</v>
      </c>
      <c r="C1364" s="667" t="s">
        <v>3688</v>
      </c>
      <c r="D1364" s="669">
        <v>42557</v>
      </c>
      <c r="E1364" s="668">
        <v>2398.5</v>
      </c>
    </row>
    <row r="1365" spans="2:5" ht="15.95" customHeight="1">
      <c r="B1365" s="329">
        <v>45</v>
      </c>
      <c r="C1365" s="667" t="s">
        <v>3688</v>
      </c>
      <c r="D1365" s="669">
        <v>42557</v>
      </c>
      <c r="E1365" s="668">
        <v>2398.5</v>
      </c>
    </row>
    <row r="1366" spans="2:5" ht="15.95" customHeight="1">
      <c r="B1366" s="107">
        <v>46</v>
      </c>
      <c r="C1366" s="667" t="s">
        <v>3688</v>
      </c>
      <c r="D1366" s="669">
        <v>42558</v>
      </c>
      <c r="E1366" s="668">
        <v>2398.5</v>
      </c>
    </row>
    <row r="1367" spans="2:5" ht="15.95" customHeight="1">
      <c r="B1367" s="329">
        <v>47</v>
      </c>
      <c r="C1367" s="667" t="s">
        <v>3689</v>
      </c>
      <c r="D1367" s="669">
        <v>42613</v>
      </c>
      <c r="E1367" s="668">
        <v>2535.65</v>
      </c>
    </row>
    <row r="1368" spans="2:5" ht="15.95" customHeight="1">
      <c r="B1368" s="329">
        <v>48</v>
      </c>
      <c r="C1368" s="667" t="s">
        <v>3689</v>
      </c>
      <c r="D1368" s="669">
        <v>42613</v>
      </c>
      <c r="E1368" s="668">
        <v>2535.65</v>
      </c>
    </row>
    <row r="1369" spans="2:5" ht="15.95" customHeight="1">
      <c r="B1369" s="107">
        <v>49</v>
      </c>
      <c r="C1369" s="667" t="s">
        <v>3690</v>
      </c>
      <c r="D1369" s="669">
        <v>42744</v>
      </c>
      <c r="E1369" s="668">
        <v>2690.87</v>
      </c>
    </row>
    <row r="1370" spans="2:5" ht="15.95" customHeight="1">
      <c r="B1370" s="329">
        <v>50</v>
      </c>
      <c r="C1370" s="667" t="s">
        <v>3691</v>
      </c>
      <c r="D1370" s="669">
        <v>42802</v>
      </c>
      <c r="E1370" s="668">
        <v>407.27</v>
      </c>
    </row>
    <row r="1371" spans="2:5" ht="15.95" customHeight="1">
      <c r="B1371" s="329">
        <v>51</v>
      </c>
      <c r="C1371" s="667" t="s">
        <v>3682</v>
      </c>
      <c r="D1371" s="669">
        <v>42873</v>
      </c>
      <c r="E1371" s="668">
        <v>3500</v>
      </c>
    </row>
    <row r="1372" spans="2:5" ht="15.95" customHeight="1">
      <c r="B1372" s="107">
        <v>52</v>
      </c>
      <c r="C1372" s="667" t="s">
        <v>3682</v>
      </c>
      <c r="D1372" s="669">
        <v>42873</v>
      </c>
      <c r="E1372" s="668">
        <v>3500</v>
      </c>
    </row>
    <row r="1373" spans="2:5" ht="15.95" customHeight="1">
      <c r="B1373" s="329">
        <v>53</v>
      </c>
      <c r="C1373" s="667" t="s">
        <v>3682</v>
      </c>
      <c r="D1373" s="669">
        <v>43241</v>
      </c>
      <c r="E1373" s="668">
        <v>3500</v>
      </c>
    </row>
    <row r="1374" spans="2:5" ht="15.95" customHeight="1">
      <c r="B1374" s="329">
        <v>54</v>
      </c>
      <c r="C1374" s="667" t="s">
        <v>3682</v>
      </c>
      <c r="D1374" s="669">
        <v>43241</v>
      </c>
      <c r="E1374" s="668">
        <v>3500</v>
      </c>
    </row>
    <row r="1375" spans="2:5" ht="15.95" customHeight="1">
      <c r="B1375" s="107">
        <v>55</v>
      </c>
      <c r="C1375" s="667" t="s">
        <v>3682</v>
      </c>
      <c r="D1375" s="669">
        <v>43241</v>
      </c>
      <c r="E1375" s="668">
        <v>3500</v>
      </c>
    </row>
    <row r="1376" spans="2:5" ht="15.95" customHeight="1">
      <c r="B1376" s="329">
        <v>56</v>
      </c>
      <c r="C1376" s="667" t="s">
        <v>3692</v>
      </c>
      <c r="D1376" s="669">
        <v>43555</v>
      </c>
      <c r="E1376" s="668">
        <v>3657.4</v>
      </c>
    </row>
    <row r="1377" spans="2:5" ht="15.95" customHeight="1">
      <c r="B1377" s="329">
        <v>57</v>
      </c>
      <c r="C1377" s="667" t="s">
        <v>3692</v>
      </c>
      <c r="D1377" s="669">
        <v>43555</v>
      </c>
      <c r="E1377" s="668">
        <v>3657.4</v>
      </c>
    </row>
    <row r="1378" spans="2:5" ht="15.95" customHeight="1">
      <c r="B1378" s="107">
        <v>58</v>
      </c>
      <c r="C1378" s="667" t="s">
        <v>3692</v>
      </c>
      <c r="D1378" s="669">
        <v>43555</v>
      </c>
      <c r="E1378" s="668">
        <v>3657.4</v>
      </c>
    </row>
    <row r="1379" spans="2:5" ht="15.95" customHeight="1">
      <c r="B1379" s="329">
        <v>59</v>
      </c>
      <c r="C1379" s="667" t="s">
        <v>3692</v>
      </c>
      <c r="D1379" s="669">
        <v>43555</v>
      </c>
      <c r="E1379" s="668">
        <v>3657.4</v>
      </c>
    </row>
    <row r="1380" spans="2:5" ht="15.95" customHeight="1">
      <c r="B1380" s="329">
        <v>60</v>
      </c>
      <c r="C1380" s="667" t="s">
        <v>3692</v>
      </c>
      <c r="D1380" s="669">
        <v>43555</v>
      </c>
      <c r="E1380" s="668">
        <v>3657.4</v>
      </c>
    </row>
    <row r="1381" spans="2:5" ht="15.95" customHeight="1">
      <c r="B1381" s="107">
        <v>61</v>
      </c>
      <c r="C1381" s="667" t="s">
        <v>3692</v>
      </c>
      <c r="D1381" s="669">
        <v>43555</v>
      </c>
      <c r="E1381" s="668">
        <v>3657.4</v>
      </c>
    </row>
    <row r="1382" spans="2:5" ht="15.95" customHeight="1">
      <c r="B1382" s="329">
        <v>62</v>
      </c>
      <c r="C1382" s="667" t="s">
        <v>3693</v>
      </c>
      <c r="D1382" s="669">
        <v>43555</v>
      </c>
      <c r="E1382" s="668">
        <v>3937.48</v>
      </c>
    </row>
    <row r="1383" spans="2:5" ht="15.95" customHeight="1">
      <c r="B1383" s="329">
        <v>63</v>
      </c>
      <c r="C1383" s="667" t="s">
        <v>3693</v>
      </c>
      <c r="D1383" s="669">
        <v>43555</v>
      </c>
      <c r="E1383" s="668">
        <v>3937.48</v>
      </c>
    </row>
    <row r="1384" spans="2:5" ht="15.95" customHeight="1">
      <c r="B1384" s="107">
        <v>64</v>
      </c>
      <c r="C1384" s="667" t="s">
        <v>3694</v>
      </c>
      <c r="D1384" s="669">
        <v>43555</v>
      </c>
      <c r="E1384" s="668">
        <v>4003.91</v>
      </c>
    </row>
    <row r="1385" spans="2:5" ht="15.95" customHeight="1">
      <c r="B1385" s="329">
        <v>65</v>
      </c>
      <c r="C1385" s="667" t="s">
        <v>3695</v>
      </c>
      <c r="D1385" s="669">
        <v>43555</v>
      </c>
      <c r="E1385" s="668">
        <v>398.52</v>
      </c>
    </row>
    <row r="1386" spans="2:5" ht="15.95" customHeight="1">
      <c r="B1386" s="329">
        <v>66</v>
      </c>
      <c r="C1386" s="667" t="s">
        <v>3695</v>
      </c>
      <c r="D1386" s="669">
        <v>43555</v>
      </c>
      <c r="E1386" s="668">
        <v>398.52</v>
      </c>
    </row>
    <row r="1387" spans="2:5" ht="15.95" customHeight="1">
      <c r="B1387" s="107">
        <v>67</v>
      </c>
      <c r="C1387" s="667" t="s">
        <v>3695</v>
      </c>
      <c r="D1387" s="669">
        <v>43555</v>
      </c>
      <c r="E1387" s="668">
        <v>398.52</v>
      </c>
    </row>
    <row r="1388" spans="2:5" ht="15.95" customHeight="1">
      <c r="B1388" s="329">
        <v>68</v>
      </c>
      <c r="C1388" s="667" t="s">
        <v>3695</v>
      </c>
      <c r="D1388" s="669">
        <v>43555</v>
      </c>
      <c r="E1388" s="668">
        <v>398.52</v>
      </c>
    </row>
    <row r="1389" spans="2:5" ht="15.95" customHeight="1">
      <c r="B1389" s="329">
        <v>69</v>
      </c>
      <c r="C1389" s="667" t="s">
        <v>3695</v>
      </c>
      <c r="D1389" s="669">
        <v>43555</v>
      </c>
      <c r="E1389" s="668">
        <v>398.52</v>
      </c>
    </row>
    <row r="1390" spans="2:5" ht="15.95" customHeight="1">
      <c r="B1390" s="107">
        <v>70</v>
      </c>
      <c r="C1390" s="667" t="s">
        <v>3695</v>
      </c>
      <c r="D1390" s="669">
        <v>43555</v>
      </c>
      <c r="E1390" s="668">
        <v>398.52</v>
      </c>
    </row>
    <row r="1391" spans="2:5" ht="15.95" customHeight="1">
      <c r="B1391" s="329">
        <v>71</v>
      </c>
      <c r="C1391" s="667" t="s">
        <v>3695</v>
      </c>
      <c r="D1391" s="669">
        <v>43555</v>
      </c>
      <c r="E1391" s="668">
        <v>398.52</v>
      </c>
    </row>
    <row r="1392" spans="2:5" ht="15.95" customHeight="1">
      <c r="B1392" s="329">
        <v>72</v>
      </c>
      <c r="C1392" s="667" t="s">
        <v>3695</v>
      </c>
      <c r="D1392" s="669">
        <v>43555</v>
      </c>
      <c r="E1392" s="668">
        <v>398.52</v>
      </c>
    </row>
    <row r="1393" spans="2:5" ht="15.95" customHeight="1">
      <c r="B1393" s="107">
        <v>73</v>
      </c>
      <c r="C1393" s="667" t="s">
        <v>3695</v>
      </c>
      <c r="D1393" s="669">
        <v>43555</v>
      </c>
      <c r="E1393" s="668">
        <v>398.52</v>
      </c>
    </row>
    <row r="1394" spans="2:5" ht="15.95" customHeight="1">
      <c r="B1394" s="329">
        <v>74</v>
      </c>
      <c r="C1394" s="667" t="s">
        <v>3695</v>
      </c>
      <c r="D1394" s="669">
        <v>43555</v>
      </c>
      <c r="E1394" s="668">
        <v>398.52</v>
      </c>
    </row>
    <row r="1395" spans="2:5" ht="15.95" customHeight="1">
      <c r="B1395" s="329">
        <v>75</v>
      </c>
      <c r="C1395" s="667" t="s">
        <v>3695</v>
      </c>
      <c r="D1395" s="669">
        <v>43555</v>
      </c>
      <c r="E1395" s="668">
        <v>398.52</v>
      </c>
    </row>
    <row r="1396" spans="2:5" ht="15.95" customHeight="1">
      <c r="B1396" s="107">
        <v>76</v>
      </c>
      <c r="C1396" s="667" t="s">
        <v>3695</v>
      </c>
      <c r="D1396" s="669">
        <v>43555</v>
      </c>
      <c r="E1396" s="668">
        <v>398.52</v>
      </c>
    </row>
    <row r="1397" spans="2:5" ht="15.95" customHeight="1">
      <c r="B1397" s="329">
        <v>77</v>
      </c>
      <c r="C1397" s="667" t="s">
        <v>3695</v>
      </c>
      <c r="D1397" s="669">
        <v>43555</v>
      </c>
      <c r="E1397" s="668">
        <v>398.52</v>
      </c>
    </row>
    <row r="1398" spans="2:5" ht="15.95" customHeight="1">
      <c r="B1398" s="329">
        <v>78</v>
      </c>
      <c r="C1398" s="667" t="s">
        <v>3695</v>
      </c>
      <c r="D1398" s="669">
        <v>43555</v>
      </c>
      <c r="E1398" s="668">
        <v>398.52</v>
      </c>
    </row>
    <row r="1399" spans="2:5" ht="15.95" customHeight="1">
      <c r="B1399" s="107">
        <v>79</v>
      </c>
      <c r="C1399" s="667" t="s">
        <v>3695</v>
      </c>
      <c r="D1399" s="669">
        <v>43555</v>
      </c>
      <c r="E1399" s="668">
        <v>398.52</v>
      </c>
    </row>
    <row r="1400" spans="2:5" ht="15.95" customHeight="1">
      <c r="B1400" s="329">
        <v>80</v>
      </c>
      <c r="C1400" s="667" t="s">
        <v>3695</v>
      </c>
      <c r="D1400" s="669">
        <v>43555</v>
      </c>
      <c r="E1400" s="668">
        <v>398.52</v>
      </c>
    </row>
    <row r="1401" spans="2:5" ht="15.95" customHeight="1">
      <c r="B1401" s="329">
        <v>81</v>
      </c>
      <c r="C1401" s="667" t="s">
        <v>3696</v>
      </c>
      <c r="D1401" s="669">
        <v>43555</v>
      </c>
      <c r="E1401" s="668">
        <v>720.78</v>
      </c>
    </row>
    <row r="1402" spans="2:5" ht="15.95" customHeight="1">
      <c r="B1402" s="107">
        <v>82</v>
      </c>
      <c r="C1402" s="667" t="s">
        <v>3696</v>
      </c>
      <c r="D1402" s="669">
        <v>43555</v>
      </c>
      <c r="E1402" s="668">
        <v>720.78</v>
      </c>
    </row>
    <row r="1403" spans="2:5" ht="15.95" customHeight="1">
      <c r="B1403" s="329">
        <v>83</v>
      </c>
      <c r="C1403" s="667" t="s">
        <v>3696</v>
      </c>
      <c r="D1403" s="669">
        <v>43555</v>
      </c>
      <c r="E1403" s="668">
        <v>720.78</v>
      </c>
    </row>
    <row r="1404" spans="2:5" ht="15.95" customHeight="1">
      <c r="B1404" s="329">
        <v>84</v>
      </c>
      <c r="C1404" s="667" t="s">
        <v>3696</v>
      </c>
      <c r="D1404" s="669">
        <v>43555</v>
      </c>
      <c r="E1404" s="668">
        <v>720.78</v>
      </c>
    </row>
    <row r="1405" spans="2:5" ht="15.95" customHeight="1">
      <c r="B1405" s="107">
        <v>85</v>
      </c>
      <c r="C1405" s="667" t="s">
        <v>3696</v>
      </c>
      <c r="D1405" s="669">
        <v>43555</v>
      </c>
      <c r="E1405" s="668">
        <v>720.78</v>
      </c>
    </row>
    <row r="1406" spans="2:5" ht="15.95" customHeight="1">
      <c r="B1406" s="329">
        <v>86</v>
      </c>
      <c r="C1406" s="667" t="s">
        <v>3696</v>
      </c>
      <c r="D1406" s="669">
        <v>43555</v>
      </c>
      <c r="E1406" s="668">
        <v>720.78</v>
      </c>
    </row>
    <row r="1407" spans="2:5" ht="15.95" customHeight="1">
      <c r="B1407" s="329">
        <v>87</v>
      </c>
      <c r="C1407" s="667" t="s">
        <v>3696</v>
      </c>
      <c r="D1407" s="669">
        <v>43555</v>
      </c>
      <c r="E1407" s="668">
        <v>720.78</v>
      </c>
    </row>
    <row r="1408" spans="2:5" ht="15.95" customHeight="1">
      <c r="B1408" s="107">
        <v>88</v>
      </c>
      <c r="C1408" s="667" t="s">
        <v>3696</v>
      </c>
      <c r="D1408" s="669">
        <v>43555</v>
      </c>
      <c r="E1408" s="668">
        <v>720.78</v>
      </c>
    </row>
    <row r="1409" spans="2:5" ht="15.95" customHeight="1">
      <c r="B1409" s="329">
        <v>89</v>
      </c>
      <c r="C1409" s="667" t="s">
        <v>3696</v>
      </c>
      <c r="D1409" s="669">
        <v>43555</v>
      </c>
      <c r="E1409" s="668">
        <v>720.78</v>
      </c>
    </row>
    <row r="1410" spans="2:5" ht="15.95" customHeight="1">
      <c r="B1410" s="329">
        <v>90</v>
      </c>
      <c r="C1410" s="667" t="s">
        <v>3696</v>
      </c>
      <c r="D1410" s="669">
        <v>43555</v>
      </c>
      <c r="E1410" s="668">
        <v>720.78</v>
      </c>
    </row>
    <row r="1411" spans="2:5" ht="15.95" customHeight="1">
      <c r="B1411" s="107">
        <v>91</v>
      </c>
      <c r="C1411" s="667" t="s">
        <v>3696</v>
      </c>
      <c r="D1411" s="669">
        <v>43555</v>
      </c>
      <c r="E1411" s="668">
        <v>720.78</v>
      </c>
    </row>
    <row r="1412" spans="2:5" ht="15.95" customHeight="1">
      <c r="B1412" s="329">
        <v>92</v>
      </c>
      <c r="C1412" s="667" t="s">
        <v>3696</v>
      </c>
      <c r="D1412" s="669">
        <v>43555</v>
      </c>
      <c r="E1412" s="668">
        <v>720.78</v>
      </c>
    </row>
    <row r="1413" spans="2:5" ht="15.95" customHeight="1">
      <c r="B1413" s="329">
        <v>93</v>
      </c>
      <c r="C1413" s="667" t="s">
        <v>3697</v>
      </c>
      <c r="D1413" s="669">
        <v>43555</v>
      </c>
      <c r="E1413" s="668">
        <v>1476</v>
      </c>
    </row>
    <row r="1414" spans="2:5" ht="15.95" customHeight="1">
      <c r="B1414" s="107">
        <v>94</v>
      </c>
      <c r="C1414" s="667" t="s">
        <v>3682</v>
      </c>
      <c r="D1414" s="669">
        <v>43591</v>
      </c>
      <c r="E1414" s="668">
        <v>3500</v>
      </c>
    </row>
    <row r="1415" spans="2:5" ht="15.95" customHeight="1">
      <c r="B1415" s="329">
        <v>95</v>
      </c>
      <c r="C1415" s="667" t="s">
        <v>3682</v>
      </c>
      <c r="D1415" s="669">
        <v>43591</v>
      </c>
      <c r="E1415" s="668">
        <v>3500</v>
      </c>
    </row>
    <row r="1416" spans="2:5" ht="15.95" customHeight="1">
      <c r="B1416" s="329">
        <v>96</v>
      </c>
      <c r="C1416" s="667" t="s">
        <v>3682</v>
      </c>
      <c r="D1416" s="669">
        <v>43591</v>
      </c>
      <c r="E1416" s="668">
        <v>3500</v>
      </c>
    </row>
    <row r="1417" spans="2:5" ht="15.95" customHeight="1">
      <c r="B1417" s="107">
        <v>97</v>
      </c>
      <c r="C1417" s="667" t="s">
        <v>3698</v>
      </c>
      <c r="D1417" s="669">
        <v>43669</v>
      </c>
      <c r="E1417" s="668">
        <v>2900</v>
      </c>
    </row>
    <row r="1418" spans="2:5" ht="15.95" customHeight="1">
      <c r="B1418" s="329">
        <v>98</v>
      </c>
      <c r="C1418" s="667" t="s">
        <v>3698</v>
      </c>
      <c r="D1418" s="669">
        <v>43669</v>
      </c>
      <c r="E1418" s="668">
        <v>2900</v>
      </c>
    </row>
    <row r="1419" spans="2:5" ht="15.95" customHeight="1">
      <c r="B1419" s="329">
        <v>99</v>
      </c>
      <c r="C1419" s="667" t="s">
        <v>3699</v>
      </c>
      <c r="D1419" s="669">
        <v>43669</v>
      </c>
      <c r="E1419" s="668">
        <v>2100</v>
      </c>
    </row>
    <row r="1420" spans="2:5" ht="15.95" customHeight="1">
      <c r="B1420" s="107">
        <v>100</v>
      </c>
      <c r="C1420" s="667" t="s">
        <v>3699</v>
      </c>
      <c r="D1420" s="669">
        <v>43669</v>
      </c>
      <c r="E1420" s="668">
        <v>2100</v>
      </c>
    </row>
    <row r="1421" spans="2:5" ht="15.95" customHeight="1">
      <c r="B1421" s="329">
        <v>101</v>
      </c>
      <c r="C1421" s="667" t="s">
        <v>3878</v>
      </c>
      <c r="D1421" s="669">
        <v>43788</v>
      </c>
      <c r="E1421" s="668">
        <v>13340.68</v>
      </c>
    </row>
    <row r="1422" spans="2:5" ht="15.95" customHeight="1">
      <c r="B1422" s="329">
        <v>102</v>
      </c>
      <c r="C1422" s="667" t="s">
        <v>3879</v>
      </c>
      <c r="D1422" s="669">
        <v>43789</v>
      </c>
      <c r="E1422" s="668">
        <v>2460</v>
      </c>
    </row>
    <row r="1423" spans="2:5" ht="15.95" customHeight="1">
      <c r="B1423" s="107">
        <v>103</v>
      </c>
      <c r="C1423" s="667" t="s">
        <v>3880</v>
      </c>
      <c r="D1423" s="669">
        <v>43966</v>
      </c>
      <c r="E1423" s="668">
        <v>2122.7800000000002</v>
      </c>
    </row>
    <row r="1424" spans="2:5" ht="15.95" customHeight="1">
      <c r="B1424" s="329">
        <v>104</v>
      </c>
      <c r="C1424" s="667" t="s">
        <v>3880</v>
      </c>
      <c r="D1424" s="669">
        <v>43991</v>
      </c>
      <c r="E1424" s="668">
        <v>1382.28</v>
      </c>
    </row>
    <row r="1425" spans="2:5" ht="15.95" customHeight="1">
      <c r="B1425" s="329">
        <v>105</v>
      </c>
      <c r="C1425" s="667" t="s">
        <v>3881</v>
      </c>
      <c r="D1425" s="669">
        <v>44166</v>
      </c>
      <c r="E1425" s="668">
        <v>9408.11</v>
      </c>
    </row>
    <row r="1426" spans="2:5" ht="15.95" customHeight="1">
      <c r="B1426" s="107">
        <v>106</v>
      </c>
      <c r="C1426" s="929" t="s">
        <v>5338</v>
      </c>
      <c r="D1426" s="930">
        <v>35218</v>
      </c>
      <c r="E1426" s="931">
        <v>1289.75</v>
      </c>
    </row>
    <row r="1427" spans="2:5" ht="15.95" customHeight="1">
      <c r="B1427" s="329">
        <v>107</v>
      </c>
      <c r="C1427" s="929" t="s">
        <v>5347</v>
      </c>
      <c r="D1427" s="930">
        <v>35583</v>
      </c>
      <c r="E1427" s="931">
        <v>654.76</v>
      </c>
    </row>
    <row r="1428" spans="2:5" ht="15.95" customHeight="1">
      <c r="B1428" s="329">
        <v>108</v>
      </c>
      <c r="C1428" s="929" t="s">
        <v>5314</v>
      </c>
      <c r="D1428" s="930">
        <v>35583</v>
      </c>
      <c r="E1428" s="931">
        <v>2622.99</v>
      </c>
    </row>
    <row r="1429" spans="2:5" ht="15.95" customHeight="1">
      <c r="B1429" s="107">
        <v>109</v>
      </c>
      <c r="C1429" s="929" t="s">
        <v>5336</v>
      </c>
      <c r="D1429" s="930">
        <v>35948</v>
      </c>
      <c r="E1429" s="931">
        <v>158.88</v>
      </c>
    </row>
    <row r="1430" spans="2:5" ht="15.95" customHeight="1">
      <c r="B1430" s="329">
        <v>110</v>
      </c>
      <c r="C1430" s="929" t="s">
        <v>5352</v>
      </c>
      <c r="D1430" s="930">
        <v>35948</v>
      </c>
      <c r="E1430" s="931">
        <v>295.08</v>
      </c>
    </row>
    <row r="1431" spans="2:5" ht="15.95" customHeight="1">
      <c r="B1431" s="329">
        <v>111</v>
      </c>
      <c r="C1431" s="929" t="s">
        <v>5352</v>
      </c>
      <c r="D1431" s="930">
        <v>35948</v>
      </c>
      <c r="E1431" s="931">
        <v>217.62</v>
      </c>
    </row>
    <row r="1432" spans="2:5" ht="15.95" customHeight="1">
      <c r="B1432" s="107">
        <v>112</v>
      </c>
      <c r="C1432" s="929" t="s">
        <v>5351</v>
      </c>
      <c r="D1432" s="930">
        <v>35948</v>
      </c>
      <c r="E1432" s="931">
        <v>475.41</v>
      </c>
    </row>
    <row r="1433" spans="2:5" ht="15.95" customHeight="1">
      <c r="B1433" s="329">
        <v>113</v>
      </c>
      <c r="C1433" s="929" t="s">
        <v>5336</v>
      </c>
      <c r="D1433" s="930">
        <v>35948</v>
      </c>
      <c r="E1433" s="931">
        <v>158.88</v>
      </c>
    </row>
    <row r="1434" spans="2:5" ht="15.95" customHeight="1">
      <c r="B1434" s="329">
        <v>114</v>
      </c>
      <c r="C1434" s="929" t="s">
        <v>5336</v>
      </c>
      <c r="D1434" s="930">
        <v>35948</v>
      </c>
      <c r="E1434" s="931">
        <v>158.88</v>
      </c>
    </row>
    <row r="1435" spans="2:5" ht="15.95" customHeight="1">
      <c r="B1435" s="107">
        <v>115</v>
      </c>
      <c r="C1435" s="929" t="s">
        <v>5336</v>
      </c>
      <c r="D1435" s="930">
        <v>35948</v>
      </c>
      <c r="E1435" s="931">
        <v>158.88</v>
      </c>
    </row>
    <row r="1436" spans="2:5" ht="15.95" customHeight="1">
      <c r="B1436" s="329">
        <v>116</v>
      </c>
      <c r="C1436" s="929" t="s">
        <v>5336</v>
      </c>
      <c r="D1436" s="930">
        <v>35948</v>
      </c>
      <c r="E1436" s="931">
        <v>158.84</v>
      </c>
    </row>
    <row r="1437" spans="2:5" ht="15.95" customHeight="1">
      <c r="B1437" s="329">
        <v>117</v>
      </c>
      <c r="C1437" s="929" t="s">
        <v>5336</v>
      </c>
      <c r="D1437" s="930">
        <v>35948</v>
      </c>
      <c r="E1437" s="931">
        <v>158.88</v>
      </c>
    </row>
    <row r="1438" spans="2:5" ht="15.95" customHeight="1">
      <c r="B1438" s="107">
        <v>118</v>
      </c>
      <c r="C1438" s="929" t="s">
        <v>5336</v>
      </c>
      <c r="D1438" s="930">
        <v>35948</v>
      </c>
      <c r="E1438" s="931">
        <v>158.88</v>
      </c>
    </row>
    <row r="1439" spans="2:5" ht="15.95" customHeight="1">
      <c r="B1439" s="329">
        <v>119</v>
      </c>
      <c r="C1439" s="929" t="s">
        <v>5343</v>
      </c>
      <c r="D1439" s="930">
        <v>36319</v>
      </c>
      <c r="E1439" s="931">
        <v>319.67</v>
      </c>
    </row>
    <row r="1440" spans="2:5" ht="15.95" customHeight="1">
      <c r="B1440" s="329">
        <v>120</v>
      </c>
      <c r="C1440" s="929" t="s">
        <v>5349</v>
      </c>
      <c r="D1440" s="930">
        <v>38148</v>
      </c>
      <c r="E1440" s="931">
        <v>384.8</v>
      </c>
    </row>
    <row r="1441" spans="2:5" ht="15.95" customHeight="1">
      <c r="B1441" s="107">
        <v>121</v>
      </c>
      <c r="C1441" s="929" t="s">
        <v>5349</v>
      </c>
      <c r="D1441" s="930">
        <v>38148</v>
      </c>
      <c r="E1441" s="931">
        <v>384.8</v>
      </c>
    </row>
    <row r="1442" spans="2:5" ht="15.95" customHeight="1">
      <c r="B1442" s="329">
        <v>122</v>
      </c>
      <c r="C1442" s="929" t="s">
        <v>5349</v>
      </c>
      <c r="D1442" s="930">
        <v>38148</v>
      </c>
      <c r="E1442" s="931">
        <v>384.8</v>
      </c>
    </row>
    <row r="1443" spans="2:5" ht="15.95" customHeight="1">
      <c r="B1443" s="329">
        <v>123</v>
      </c>
      <c r="C1443" s="929" t="s">
        <v>5350</v>
      </c>
      <c r="D1443" s="930">
        <v>38148</v>
      </c>
      <c r="E1443" s="931">
        <v>1334.95</v>
      </c>
    </row>
    <row r="1444" spans="2:5" ht="15.95" customHeight="1">
      <c r="B1444" s="107">
        <v>124</v>
      </c>
      <c r="C1444" s="929" t="s">
        <v>5350</v>
      </c>
      <c r="D1444" s="930">
        <v>38148</v>
      </c>
      <c r="E1444" s="931">
        <v>1334.95</v>
      </c>
    </row>
    <row r="1445" spans="2:5" ht="15.95" customHeight="1">
      <c r="B1445" s="329">
        <v>125</v>
      </c>
      <c r="C1445" s="929" t="s">
        <v>5350</v>
      </c>
      <c r="D1445" s="930">
        <v>38148</v>
      </c>
      <c r="E1445" s="931">
        <v>1334.95</v>
      </c>
    </row>
    <row r="1446" spans="2:5" ht="15.95" customHeight="1">
      <c r="B1446" s="329">
        <v>126</v>
      </c>
      <c r="C1446" s="929" t="s">
        <v>5350</v>
      </c>
      <c r="D1446" s="930">
        <v>38148</v>
      </c>
      <c r="E1446" s="931">
        <v>1334.95</v>
      </c>
    </row>
    <row r="1447" spans="2:5" ht="15.95" customHeight="1">
      <c r="B1447" s="107">
        <v>127</v>
      </c>
      <c r="C1447" s="929" t="s">
        <v>5350</v>
      </c>
      <c r="D1447" s="930">
        <v>38148</v>
      </c>
      <c r="E1447" s="931">
        <v>1334.95</v>
      </c>
    </row>
    <row r="1448" spans="2:5" ht="15.95" customHeight="1">
      <c r="B1448" s="329">
        <v>128</v>
      </c>
      <c r="C1448" s="929" t="s">
        <v>5350</v>
      </c>
      <c r="D1448" s="930">
        <v>38148</v>
      </c>
      <c r="E1448" s="931">
        <v>1334.95</v>
      </c>
    </row>
    <row r="1449" spans="2:5" ht="15.95" customHeight="1">
      <c r="B1449" s="329">
        <v>129</v>
      </c>
      <c r="C1449" s="929" t="s">
        <v>5350</v>
      </c>
      <c r="D1449" s="930">
        <v>38148</v>
      </c>
      <c r="E1449" s="931">
        <v>1334.95</v>
      </c>
    </row>
    <row r="1450" spans="2:5" ht="15.95" customHeight="1">
      <c r="B1450" s="107">
        <v>130</v>
      </c>
      <c r="C1450" s="929" t="s">
        <v>5350</v>
      </c>
      <c r="D1450" s="930">
        <v>38148</v>
      </c>
      <c r="E1450" s="931">
        <v>1334.95</v>
      </c>
    </row>
    <row r="1451" spans="2:5" ht="15.95" customHeight="1">
      <c r="B1451" s="329">
        <v>131</v>
      </c>
      <c r="C1451" s="929" t="s">
        <v>5350</v>
      </c>
      <c r="D1451" s="930">
        <v>38148</v>
      </c>
      <c r="E1451" s="931">
        <v>1334.95</v>
      </c>
    </row>
    <row r="1452" spans="2:5" ht="15.95" customHeight="1">
      <c r="B1452" s="329">
        <v>132</v>
      </c>
      <c r="C1452" s="929" t="s">
        <v>5350</v>
      </c>
      <c r="D1452" s="930">
        <v>38148</v>
      </c>
      <c r="E1452" s="931">
        <v>1334.95</v>
      </c>
    </row>
    <row r="1453" spans="2:5" ht="15.95" customHeight="1">
      <c r="B1453" s="107">
        <v>133</v>
      </c>
      <c r="C1453" s="929" t="s">
        <v>5350</v>
      </c>
      <c r="D1453" s="930">
        <v>38148</v>
      </c>
      <c r="E1453" s="931">
        <v>1334.95</v>
      </c>
    </row>
    <row r="1454" spans="2:5" ht="15.95" customHeight="1">
      <c r="B1454" s="329">
        <v>134</v>
      </c>
      <c r="C1454" s="929" t="s">
        <v>5350</v>
      </c>
      <c r="D1454" s="930">
        <v>38148</v>
      </c>
      <c r="E1454" s="931">
        <v>1334.95</v>
      </c>
    </row>
    <row r="1455" spans="2:5" ht="15.95" customHeight="1">
      <c r="B1455" s="329">
        <v>135</v>
      </c>
      <c r="C1455" s="929" t="s">
        <v>5350</v>
      </c>
      <c r="D1455" s="930">
        <v>38148</v>
      </c>
      <c r="E1455" s="931">
        <v>1334.95</v>
      </c>
    </row>
    <row r="1456" spans="2:5" ht="15.95" customHeight="1">
      <c r="B1456" s="107">
        <v>136</v>
      </c>
      <c r="C1456" s="929" t="s">
        <v>5350</v>
      </c>
      <c r="D1456" s="930">
        <v>38148</v>
      </c>
      <c r="E1456" s="931">
        <v>1334.95</v>
      </c>
    </row>
    <row r="1457" spans="2:5" ht="15.95" customHeight="1">
      <c r="B1457" s="329">
        <v>137</v>
      </c>
      <c r="C1457" s="929" t="s">
        <v>5350</v>
      </c>
      <c r="D1457" s="930">
        <v>38148</v>
      </c>
      <c r="E1457" s="931">
        <v>1334.95</v>
      </c>
    </row>
    <row r="1458" spans="2:5" ht="15.95" customHeight="1">
      <c r="B1458" s="329">
        <v>138</v>
      </c>
      <c r="C1458" s="929" t="s">
        <v>5350</v>
      </c>
      <c r="D1458" s="930">
        <v>38148</v>
      </c>
      <c r="E1458" s="931">
        <v>1334.95</v>
      </c>
    </row>
    <row r="1459" spans="2:5" ht="15.95" customHeight="1">
      <c r="B1459" s="107">
        <v>139</v>
      </c>
      <c r="C1459" s="929" t="s">
        <v>5350</v>
      </c>
      <c r="D1459" s="930">
        <v>38148</v>
      </c>
      <c r="E1459" s="931">
        <v>1334.95</v>
      </c>
    </row>
    <row r="1460" spans="2:5" ht="15.95" customHeight="1">
      <c r="B1460" s="329">
        <v>140</v>
      </c>
      <c r="C1460" s="929" t="s">
        <v>5350</v>
      </c>
      <c r="D1460" s="930">
        <v>38148</v>
      </c>
      <c r="E1460" s="931">
        <v>1334.95</v>
      </c>
    </row>
    <row r="1461" spans="2:5" ht="15.95" customHeight="1">
      <c r="B1461" s="329">
        <v>141</v>
      </c>
      <c r="C1461" s="929" t="s">
        <v>5350</v>
      </c>
      <c r="D1461" s="930">
        <v>38148</v>
      </c>
      <c r="E1461" s="931">
        <v>1334.95</v>
      </c>
    </row>
    <row r="1462" spans="2:5" ht="15.95" customHeight="1">
      <c r="B1462" s="107">
        <v>142</v>
      </c>
      <c r="C1462" s="929" t="s">
        <v>5350</v>
      </c>
      <c r="D1462" s="930">
        <v>38148</v>
      </c>
      <c r="E1462" s="931">
        <v>1334.95</v>
      </c>
    </row>
    <row r="1463" spans="2:5" ht="15.95" customHeight="1">
      <c r="B1463" s="329">
        <v>143</v>
      </c>
      <c r="C1463" s="929" t="s">
        <v>5350</v>
      </c>
      <c r="D1463" s="930">
        <v>38148</v>
      </c>
      <c r="E1463" s="931">
        <v>1334.95</v>
      </c>
    </row>
    <row r="1464" spans="2:5" ht="15.95" customHeight="1">
      <c r="B1464" s="329">
        <v>144</v>
      </c>
      <c r="C1464" s="929" t="s">
        <v>5350</v>
      </c>
      <c r="D1464" s="930">
        <v>38148</v>
      </c>
      <c r="E1464" s="931">
        <v>1334.95</v>
      </c>
    </row>
    <row r="1465" spans="2:5" ht="15.95" customHeight="1">
      <c r="B1465" s="107">
        <v>145</v>
      </c>
      <c r="C1465" s="929" t="s">
        <v>5350</v>
      </c>
      <c r="D1465" s="930">
        <v>38148</v>
      </c>
      <c r="E1465" s="931">
        <v>1334.95</v>
      </c>
    </row>
    <row r="1466" spans="2:5" ht="15.95" customHeight="1">
      <c r="B1466" s="329">
        <v>146</v>
      </c>
      <c r="C1466" s="929" t="s">
        <v>5350</v>
      </c>
      <c r="D1466" s="930">
        <v>38148</v>
      </c>
      <c r="E1466" s="931">
        <v>1334.95</v>
      </c>
    </row>
    <row r="1467" spans="2:5" ht="15.95" customHeight="1">
      <c r="B1467" s="329">
        <v>147</v>
      </c>
      <c r="C1467" s="929" t="s">
        <v>5350</v>
      </c>
      <c r="D1467" s="930">
        <v>38148</v>
      </c>
      <c r="E1467" s="931">
        <v>1334.94</v>
      </c>
    </row>
    <row r="1468" spans="2:5" ht="15.95" customHeight="1">
      <c r="B1468" s="107">
        <v>148</v>
      </c>
      <c r="C1468" s="929" t="s">
        <v>5350</v>
      </c>
      <c r="D1468" s="930">
        <v>38148</v>
      </c>
      <c r="E1468" s="931">
        <v>1334.94</v>
      </c>
    </row>
    <row r="1469" spans="2:5" ht="15.95" customHeight="1">
      <c r="B1469" s="329">
        <v>149</v>
      </c>
      <c r="C1469" s="929" t="s">
        <v>5350</v>
      </c>
      <c r="D1469" s="930">
        <v>38148</v>
      </c>
      <c r="E1469" s="931">
        <v>1334.94</v>
      </c>
    </row>
    <row r="1470" spans="2:5" ht="15.95" customHeight="1">
      <c r="B1470" s="329">
        <v>150</v>
      </c>
      <c r="C1470" s="929" t="s">
        <v>5350</v>
      </c>
      <c r="D1470" s="930">
        <v>38148</v>
      </c>
      <c r="E1470" s="931">
        <v>1334.94</v>
      </c>
    </row>
    <row r="1471" spans="2:5" ht="15.95" customHeight="1">
      <c r="B1471" s="107">
        <v>151</v>
      </c>
      <c r="C1471" s="929" t="s">
        <v>5350</v>
      </c>
      <c r="D1471" s="930">
        <v>38148</v>
      </c>
      <c r="E1471" s="931">
        <v>1334.94</v>
      </c>
    </row>
    <row r="1472" spans="2:5" ht="15.95" customHeight="1">
      <c r="B1472" s="329">
        <v>152</v>
      </c>
      <c r="C1472" s="929" t="s">
        <v>5350</v>
      </c>
      <c r="D1472" s="930">
        <v>38148</v>
      </c>
      <c r="E1472" s="931">
        <v>1334.94</v>
      </c>
    </row>
    <row r="1473" spans="2:5" ht="15.95" customHeight="1">
      <c r="B1473" s="329">
        <v>153</v>
      </c>
      <c r="C1473" s="929" t="s">
        <v>5350</v>
      </c>
      <c r="D1473" s="930">
        <v>38148</v>
      </c>
      <c r="E1473" s="931">
        <v>1334.94</v>
      </c>
    </row>
    <row r="1474" spans="2:5" ht="15.95" customHeight="1">
      <c r="B1474" s="107">
        <v>154</v>
      </c>
      <c r="C1474" s="929" t="s">
        <v>5350</v>
      </c>
      <c r="D1474" s="930">
        <v>38148</v>
      </c>
      <c r="E1474" s="931">
        <v>1334.94</v>
      </c>
    </row>
    <row r="1475" spans="2:5" ht="15.95" customHeight="1">
      <c r="B1475" s="329">
        <v>155</v>
      </c>
      <c r="C1475" s="929" t="s">
        <v>5350</v>
      </c>
      <c r="D1475" s="930">
        <v>38148</v>
      </c>
      <c r="E1475" s="931">
        <v>1334.94</v>
      </c>
    </row>
    <row r="1476" spans="2:5" ht="15.95" customHeight="1">
      <c r="B1476" s="329">
        <v>156</v>
      </c>
      <c r="C1476" s="929" t="s">
        <v>5350</v>
      </c>
      <c r="D1476" s="930">
        <v>38148</v>
      </c>
      <c r="E1476" s="931">
        <v>1334.94</v>
      </c>
    </row>
    <row r="1477" spans="2:5" ht="15.95" customHeight="1">
      <c r="B1477" s="107">
        <v>157</v>
      </c>
      <c r="C1477" s="929" t="s">
        <v>5350</v>
      </c>
      <c r="D1477" s="930">
        <v>38148</v>
      </c>
      <c r="E1477" s="931">
        <v>1334.94</v>
      </c>
    </row>
    <row r="1478" spans="2:5" ht="15.95" customHeight="1">
      <c r="B1478" s="329">
        <v>158</v>
      </c>
      <c r="C1478" s="929" t="s">
        <v>5349</v>
      </c>
      <c r="D1478" s="930">
        <v>38209</v>
      </c>
      <c r="E1478" s="931">
        <v>384.8</v>
      </c>
    </row>
    <row r="1479" spans="2:5" ht="15.95" customHeight="1">
      <c r="B1479" s="329">
        <v>159</v>
      </c>
      <c r="C1479" s="929" t="s">
        <v>5348</v>
      </c>
      <c r="D1479" s="930">
        <v>38518</v>
      </c>
      <c r="E1479" s="931">
        <v>2500</v>
      </c>
    </row>
    <row r="1480" spans="2:5" ht="15.95" customHeight="1">
      <c r="B1480" s="107">
        <v>160</v>
      </c>
      <c r="C1480" s="929" t="s">
        <v>5347</v>
      </c>
      <c r="D1480" s="930">
        <v>38518</v>
      </c>
      <c r="E1480" s="931">
        <v>900</v>
      </c>
    </row>
    <row r="1481" spans="2:5" ht="15.95" customHeight="1">
      <c r="B1481" s="329">
        <v>161</v>
      </c>
      <c r="C1481" s="929" t="s">
        <v>5346</v>
      </c>
      <c r="D1481" s="930">
        <v>38518</v>
      </c>
      <c r="E1481" s="931">
        <v>491.8</v>
      </c>
    </row>
    <row r="1482" spans="2:5" ht="15.95" customHeight="1">
      <c r="B1482" s="329">
        <v>162</v>
      </c>
      <c r="C1482" s="929" t="s">
        <v>5345</v>
      </c>
      <c r="D1482" s="930">
        <v>38782</v>
      </c>
      <c r="E1482" s="931">
        <v>1250</v>
      </c>
    </row>
    <row r="1483" spans="2:5" ht="15.95" customHeight="1">
      <c r="B1483" s="107">
        <v>163</v>
      </c>
      <c r="C1483" s="929" t="s">
        <v>5336</v>
      </c>
      <c r="D1483" s="930">
        <v>39101</v>
      </c>
      <c r="E1483" s="931">
        <v>245.08</v>
      </c>
    </row>
    <row r="1484" spans="2:5" ht="15.95" customHeight="1">
      <c r="B1484" s="329">
        <v>164</v>
      </c>
      <c r="C1484" s="929" t="s">
        <v>5344</v>
      </c>
      <c r="D1484" s="930">
        <v>39615</v>
      </c>
      <c r="E1484" s="931">
        <v>1300</v>
      </c>
    </row>
    <row r="1485" spans="2:5" ht="15.95" customHeight="1">
      <c r="B1485" s="329">
        <v>165</v>
      </c>
      <c r="C1485" s="929" t="s">
        <v>5336</v>
      </c>
      <c r="D1485" s="930">
        <v>39615</v>
      </c>
      <c r="E1485" s="931">
        <v>185</v>
      </c>
    </row>
    <row r="1486" spans="2:5" ht="15.95" customHeight="1">
      <c r="B1486" s="107">
        <v>166</v>
      </c>
      <c r="C1486" s="929" t="s">
        <v>5343</v>
      </c>
      <c r="D1486" s="930">
        <v>39615</v>
      </c>
      <c r="E1486" s="931">
        <v>350.81</v>
      </c>
    </row>
    <row r="1487" spans="2:5" ht="15.95" customHeight="1">
      <c r="B1487" s="329">
        <v>167</v>
      </c>
      <c r="C1487" s="929" t="s">
        <v>5336</v>
      </c>
      <c r="D1487" s="930">
        <v>39615</v>
      </c>
      <c r="E1487" s="931">
        <v>195</v>
      </c>
    </row>
    <row r="1488" spans="2:5" ht="15.95" customHeight="1">
      <c r="B1488" s="329">
        <v>168</v>
      </c>
      <c r="C1488" s="929" t="s">
        <v>5336</v>
      </c>
      <c r="D1488" s="930">
        <v>39615</v>
      </c>
      <c r="E1488" s="931">
        <v>185</v>
      </c>
    </row>
    <row r="1489" spans="2:5" ht="15.95" customHeight="1">
      <c r="B1489" s="107">
        <v>169</v>
      </c>
      <c r="C1489" s="929" t="s">
        <v>5336</v>
      </c>
      <c r="D1489" s="930">
        <v>39615</v>
      </c>
      <c r="E1489" s="931">
        <v>185</v>
      </c>
    </row>
    <row r="1490" spans="2:5" ht="15.95" customHeight="1">
      <c r="B1490" s="329">
        <v>170</v>
      </c>
      <c r="C1490" s="929" t="s">
        <v>5338</v>
      </c>
      <c r="D1490" s="930">
        <v>40206</v>
      </c>
      <c r="E1490" s="931">
        <v>1915.4</v>
      </c>
    </row>
    <row r="1491" spans="2:5" ht="15.95" customHeight="1">
      <c r="B1491" s="329">
        <v>171</v>
      </c>
      <c r="C1491" s="929" t="s">
        <v>5338</v>
      </c>
      <c r="D1491" s="930">
        <v>40206</v>
      </c>
      <c r="E1491" s="931">
        <v>4333.4399999999996</v>
      </c>
    </row>
    <row r="1492" spans="2:5" ht="15.95" customHeight="1">
      <c r="B1492" s="107">
        <v>172</v>
      </c>
      <c r="C1492" s="929" t="s">
        <v>5338</v>
      </c>
      <c r="D1492" s="930">
        <v>40206</v>
      </c>
      <c r="E1492" s="931">
        <v>1830</v>
      </c>
    </row>
    <row r="1493" spans="2:5" ht="15.95" customHeight="1">
      <c r="B1493" s="329">
        <v>173</v>
      </c>
      <c r="C1493" s="929" t="s">
        <v>5342</v>
      </c>
      <c r="D1493" s="930">
        <v>40540</v>
      </c>
      <c r="E1493" s="931">
        <v>3647.8</v>
      </c>
    </row>
    <row r="1494" spans="2:5" ht="15.95" customHeight="1">
      <c r="B1494" s="329">
        <v>174</v>
      </c>
      <c r="C1494" s="929" t="s">
        <v>5341</v>
      </c>
      <c r="D1494" s="930">
        <v>40540</v>
      </c>
      <c r="E1494" s="931">
        <v>113.46</v>
      </c>
    </row>
    <row r="1495" spans="2:5" ht="15.95" customHeight="1">
      <c r="B1495" s="107">
        <v>175</v>
      </c>
      <c r="C1495" s="929" t="s">
        <v>5341</v>
      </c>
      <c r="D1495" s="930">
        <v>40540</v>
      </c>
      <c r="E1495" s="931">
        <v>113.46</v>
      </c>
    </row>
    <row r="1496" spans="2:5" ht="15.95" customHeight="1">
      <c r="B1496" s="329">
        <v>176</v>
      </c>
      <c r="C1496" s="929" t="s">
        <v>5341</v>
      </c>
      <c r="D1496" s="930">
        <v>40540</v>
      </c>
      <c r="E1496" s="931">
        <v>113.46</v>
      </c>
    </row>
    <row r="1497" spans="2:5" ht="15.95" customHeight="1">
      <c r="B1497" s="329">
        <v>177</v>
      </c>
      <c r="C1497" s="929" t="s">
        <v>5341</v>
      </c>
      <c r="D1497" s="930">
        <v>40540</v>
      </c>
      <c r="E1497" s="931">
        <v>113.46</v>
      </c>
    </row>
    <row r="1498" spans="2:5" ht="15.95" customHeight="1">
      <c r="B1498" s="107">
        <v>178</v>
      </c>
      <c r="C1498" s="929" t="s">
        <v>5341</v>
      </c>
      <c r="D1498" s="930">
        <v>40540</v>
      </c>
      <c r="E1498" s="931">
        <v>113.46</v>
      </c>
    </row>
    <row r="1499" spans="2:5" ht="15.95" customHeight="1">
      <c r="B1499" s="329">
        <v>179</v>
      </c>
      <c r="C1499" s="929" t="s">
        <v>5341</v>
      </c>
      <c r="D1499" s="930">
        <v>40540</v>
      </c>
      <c r="E1499" s="931">
        <v>113.46</v>
      </c>
    </row>
    <row r="1500" spans="2:5" ht="15.95" customHeight="1">
      <c r="B1500" s="329">
        <v>180</v>
      </c>
      <c r="C1500" s="929" t="s">
        <v>5341</v>
      </c>
      <c r="D1500" s="930">
        <v>40540</v>
      </c>
      <c r="E1500" s="931">
        <v>113.46</v>
      </c>
    </row>
    <row r="1501" spans="2:5" ht="15.95" customHeight="1">
      <c r="B1501" s="107">
        <v>181</v>
      </c>
      <c r="C1501" s="929" t="s">
        <v>5341</v>
      </c>
      <c r="D1501" s="930">
        <v>40540</v>
      </c>
      <c r="E1501" s="931">
        <v>113.46</v>
      </c>
    </row>
    <row r="1502" spans="2:5" ht="15.95" customHeight="1">
      <c r="B1502" s="329">
        <v>182</v>
      </c>
      <c r="C1502" s="929" t="s">
        <v>5341</v>
      </c>
      <c r="D1502" s="930">
        <v>40540</v>
      </c>
      <c r="E1502" s="931">
        <v>113.46</v>
      </c>
    </row>
    <row r="1503" spans="2:5" ht="15.95" customHeight="1">
      <c r="B1503" s="329">
        <v>183</v>
      </c>
      <c r="C1503" s="929" t="s">
        <v>5341</v>
      </c>
      <c r="D1503" s="930">
        <v>40540</v>
      </c>
      <c r="E1503" s="931">
        <v>113.46</v>
      </c>
    </row>
    <row r="1504" spans="2:5" ht="15.95" customHeight="1">
      <c r="B1504" s="107">
        <v>184</v>
      </c>
      <c r="C1504" s="929" t="s">
        <v>5341</v>
      </c>
      <c r="D1504" s="930">
        <v>40540</v>
      </c>
      <c r="E1504" s="931">
        <v>113.46</v>
      </c>
    </row>
    <row r="1505" spans="2:5" ht="15.95" customHeight="1">
      <c r="B1505" s="329">
        <v>185</v>
      </c>
      <c r="C1505" s="929" t="s">
        <v>5341</v>
      </c>
      <c r="D1505" s="930">
        <v>40540</v>
      </c>
      <c r="E1505" s="931">
        <v>113.46</v>
      </c>
    </row>
    <row r="1506" spans="2:5" ht="15.95" customHeight="1">
      <c r="B1506" s="329">
        <v>186</v>
      </c>
      <c r="C1506" s="929" t="s">
        <v>5341</v>
      </c>
      <c r="D1506" s="930">
        <v>40540</v>
      </c>
      <c r="E1506" s="931">
        <v>113.46</v>
      </c>
    </row>
    <row r="1507" spans="2:5" ht="15.95" customHeight="1">
      <c r="B1507" s="107">
        <v>187</v>
      </c>
      <c r="C1507" s="929" t="s">
        <v>5341</v>
      </c>
      <c r="D1507" s="930">
        <v>40540</v>
      </c>
      <c r="E1507" s="931">
        <v>113.46</v>
      </c>
    </row>
    <row r="1508" spans="2:5" ht="15.95" customHeight="1">
      <c r="B1508" s="329">
        <v>188</v>
      </c>
      <c r="C1508" s="929" t="s">
        <v>5341</v>
      </c>
      <c r="D1508" s="930">
        <v>40540</v>
      </c>
      <c r="E1508" s="931">
        <v>113.46</v>
      </c>
    </row>
    <row r="1509" spans="2:5" ht="15.95" customHeight="1">
      <c r="B1509" s="329">
        <v>189</v>
      </c>
      <c r="C1509" s="929" t="s">
        <v>5341</v>
      </c>
      <c r="D1509" s="930">
        <v>40540</v>
      </c>
      <c r="E1509" s="931">
        <v>113.46</v>
      </c>
    </row>
    <row r="1510" spans="2:5" ht="15.95" customHeight="1">
      <c r="B1510" s="107">
        <v>190</v>
      </c>
      <c r="C1510" s="929" t="s">
        <v>5341</v>
      </c>
      <c r="D1510" s="930">
        <v>40540</v>
      </c>
      <c r="E1510" s="931">
        <v>113.46</v>
      </c>
    </row>
    <row r="1511" spans="2:5" ht="15.95" customHeight="1">
      <c r="B1511" s="329">
        <v>191</v>
      </c>
      <c r="C1511" s="929" t="s">
        <v>5341</v>
      </c>
      <c r="D1511" s="930">
        <v>40540</v>
      </c>
      <c r="E1511" s="931">
        <v>113.46</v>
      </c>
    </row>
    <row r="1512" spans="2:5" ht="15.95" customHeight="1">
      <c r="B1512" s="329">
        <v>192</v>
      </c>
      <c r="C1512" s="929" t="s">
        <v>5341</v>
      </c>
      <c r="D1512" s="930">
        <v>40540</v>
      </c>
      <c r="E1512" s="931">
        <v>113.46</v>
      </c>
    </row>
    <row r="1513" spans="2:5" ht="15.95" customHeight="1">
      <c r="B1513" s="107">
        <v>193</v>
      </c>
      <c r="C1513" s="929" t="s">
        <v>5341</v>
      </c>
      <c r="D1513" s="930">
        <v>40540</v>
      </c>
      <c r="E1513" s="931">
        <v>113.46</v>
      </c>
    </row>
    <row r="1514" spans="2:5" ht="15.95" customHeight="1">
      <c r="B1514" s="329">
        <v>194</v>
      </c>
      <c r="C1514" s="929" t="s">
        <v>5341</v>
      </c>
      <c r="D1514" s="930">
        <v>40540</v>
      </c>
      <c r="E1514" s="931">
        <v>113.46</v>
      </c>
    </row>
    <row r="1515" spans="2:5" ht="15.95" customHeight="1">
      <c r="B1515" s="329">
        <v>195</v>
      </c>
      <c r="C1515" s="929" t="s">
        <v>5341</v>
      </c>
      <c r="D1515" s="930">
        <v>40540</v>
      </c>
      <c r="E1515" s="931">
        <v>113.46</v>
      </c>
    </row>
    <row r="1516" spans="2:5" ht="15.95" customHeight="1">
      <c r="B1516" s="107">
        <v>196</v>
      </c>
      <c r="C1516" s="929" t="s">
        <v>5341</v>
      </c>
      <c r="D1516" s="930">
        <v>40540</v>
      </c>
      <c r="E1516" s="931">
        <v>113.46</v>
      </c>
    </row>
    <row r="1517" spans="2:5" ht="15.95" customHeight="1">
      <c r="B1517" s="329">
        <v>197</v>
      </c>
      <c r="C1517" s="929" t="s">
        <v>5341</v>
      </c>
      <c r="D1517" s="930">
        <v>40540</v>
      </c>
      <c r="E1517" s="931">
        <v>113.46</v>
      </c>
    </row>
    <row r="1518" spans="2:5" ht="15.95" customHeight="1">
      <c r="B1518" s="329">
        <v>198</v>
      </c>
      <c r="C1518" s="929" t="s">
        <v>5341</v>
      </c>
      <c r="D1518" s="930">
        <v>40540</v>
      </c>
      <c r="E1518" s="931">
        <v>113.46</v>
      </c>
    </row>
    <row r="1519" spans="2:5" ht="15.95" customHeight="1">
      <c r="B1519" s="107">
        <v>199</v>
      </c>
      <c r="C1519" s="929" t="s">
        <v>5341</v>
      </c>
      <c r="D1519" s="930">
        <v>40540</v>
      </c>
      <c r="E1519" s="931">
        <v>113.46</v>
      </c>
    </row>
    <row r="1520" spans="2:5" ht="15.95" customHeight="1">
      <c r="B1520" s="329">
        <v>200</v>
      </c>
      <c r="C1520" s="929" t="s">
        <v>5341</v>
      </c>
      <c r="D1520" s="930">
        <v>40540</v>
      </c>
      <c r="E1520" s="931">
        <v>113.46</v>
      </c>
    </row>
    <row r="1521" spans="2:5" ht="15.95" customHeight="1">
      <c r="B1521" s="329">
        <v>201</v>
      </c>
      <c r="C1521" s="929" t="s">
        <v>5341</v>
      </c>
      <c r="D1521" s="930">
        <v>40540</v>
      </c>
      <c r="E1521" s="931">
        <v>113.46</v>
      </c>
    </row>
    <row r="1522" spans="2:5" ht="15.95" customHeight="1">
      <c r="B1522" s="107">
        <v>202</v>
      </c>
      <c r="C1522" s="929" t="s">
        <v>5341</v>
      </c>
      <c r="D1522" s="930">
        <v>40540</v>
      </c>
      <c r="E1522" s="931">
        <v>113.46</v>
      </c>
    </row>
    <row r="1523" spans="2:5" ht="15.95" customHeight="1">
      <c r="B1523" s="329">
        <v>203</v>
      </c>
      <c r="C1523" s="929" t="s">
        <v>5341</v>
      </c>
      <c r="D1523" s="930">
        <v>40540</v>
      </c>
      <c r="E1523" s="931">
        <v>113.46</v>
      </c>
    </row>
    <row r="1524" spans="2:5" ht="15.95" customHeight="1">
      <c r="B1524" s="329">
        <v>204</v>
      </c>
      <c r="C1524" s="929" t="s">
        <v>5341</v>
      </c>
      <c r="D1524" s="930">
        <v>40540</v>
      </c>
      <c r="E1524" s="931">
        <v>113.46</v>
      </c>
    </row>
    <row r="1525" spans="2:5" ht="15.95" customHeight="1">
      <c r="B1525" s="107">
        <v>205</v>
      </c>
      <c r="C1525" s="929" t="s">
        <v>5341</v>
      </c>
      <c r="D1525" s="930">
        <v>40540</v>
      </c>
      <c r="E1525" s="931">
        <v>113.46</v>
      </c>
    </row>
    <row r="1526" spans="2:5" ht="15.95" customHeight="1">
      <c r="B1526" s="329">
        <v>206</v>
      </c>
      <c r="C1526" s="929" t="s">
        <v>5341</v>
      </c>
      <c r="D1526" s="930">
        <v>40540</v>
      </c>
      <c r="E1526" s="931">
        <v>113.46</v>
      </c>
    </row>
    <row r="1527" spans="2:5" ht="15.95" customHeight="1">
      <c r="B1527" s="329">
        <v>207</v>
      </c>
      <c r="C1527" s="929" t="s">
        <v>5341</v>
      </c>
      <c r="D1527" s="930">
        <v>40540</v>
      </c>
      <c r="E1527" s="931">
        <v>113.46</v>
      </c>
    </row>
    <row r="1528" spans="2:5" ht="15.95" customHeight="1">
      <c r="B1528" s="107">
        <v>208</v>
      </c>
      <c r="C1528" s="929" t="s">
        <v>5341</v>
      </c>
      <c r="D1528" s="930">
        <v>40540</v>
      </c>
      <c r="E1528" s="931">
        <v>113.46</v>
      </c>
    </row>
    <row r="1529" spans="2:5" ht="15.95" customHeight="1">
      <c r="B1529" s="329">
        <v>209</v>
      </c>
      <c r="C1529" s="929" t="s">
        <v>5341</v>
      </c>
      <c r="D1529" s="930">
        <v>40540</v>
      </c>
      <c r="E1529" s="931">
        <v>113.46</v>
      </c>
    </row>
    <row r="1530" spans="2:5" ht="15.95" customHeight="1">
      <c r="B1530" s="329">
        <v>210</v>
      </c>
      <c r="C1530" s="929" t="s">
        <v>5341</v>
      </c>
      <c r="D1530" s="930">
        <v>40540</v>
      </c>
      <c r="E1530" s="931">
        <v>113.46</v>
      </c>
    </row>
    <row r="1531" spans="2:5" ht="15.95" customHeight="1">
      <c r="B1531" s="107">
        <v>211</v>
      </c>
      <c r="C1531" s="929" t="s">
        <v>5341</v>
      </c>
      <c r="D1531" s="930">
        <v>40540</v>
      </c>
      <c r="E1531" s="931">
        <v>113.46</v>
      </c>
    </row>
    <row r="1532" spans="2:5" ht="15.95" customHeight="1">
      <c r="B1532" s="329">
        <v>212</v>
      </c>
      <c r="C1532" s="929" t="s">
        <v>5341</v>
      </c>
      <c r="D1532" s="930">
        <v>40540</v>
      </c>
      <c r="E1532" s="931">
        <v>113.46</v>
      </c>
    </row>
    <row r="1533" spans="2:5" ht="15.95" customHeight="1">
      <c r="B1533" s="329">
        <v>213</v>
      </c>
      <c r="C1533" s="929" t="s">
        <v>5341</v>
      </c>
      <c r="D1533" s="930">
        <v>40540</v>
      </c>
      <c r="E1533" s="931">
        <v>113.46</v>
      </c>
    </row>
    <row r="1534" spans="2:5" ht="15.95" customHeight="1">
      <c r="B1534" s="107">
        <v>214</v>
      </c>
      <c r="C1534" s="929" t="s">
        <v>5341</v>
      </c>
      <c r="D1534" s="930">
        <v>40540</v>
      </c>
      <c r="E1534" s="931">
        <v>113.46</v>
      </c>
    </row>
    <row r="1535" spans="2:5" ht="15.95" customHeight="1">
      <c r="B1535" s="329">
        <v>215</v>
      </c>
      <c r="C1535" s="929" t="s">
        <v>5341</v>
      </c>
      <c r="D1535" s="930">
        <v>40540</v>
      </c>
      <c r="E1535" s="931">
        <v>113.46</v>
      </c>
    </row>
    <row r="1536" spans="2:5" ht="15.95" customHeight="1">
      <c r="B1536" s="329">
        <v>216</v>
      </c>
      <c r="C1536" s="929" t="s">
        <v>5341</v>
      </c>
      <c r="D1536" s="930">
        <v>40540</v>
      </c>
      <c r="E1536" s="931">
        <v>113.46</v>
      </c>
    </row>
    <row r="1537" spans="2:5" ht="15.95" customHeight="1">
      <c r="B1537" s="107">
        <v>217</v>
      </c>
      <c r="C1537" s="929" t="s">
        <v>5341</v>
      </c>
      <c r="D1537" s="930">
        <v>40540</v>
      </c>
      <c r="E1537" s="931">
        <v>113.46</v>
      </c>
    </row>
    <row r="1538" spans="2:5" ht="15.95" customHeight="1">
      <c r="B1538" s="329">
        <v>218</v>
      </c>
      <c r="C1538" s="929" t="s">
        <v>5341</v>
      </c>
      <c r="D1538" s="930">
        <v>40540</v>
      </c>
      <c r="E1538" s="931">
        <v>113.46</v>
      </c>
    </row>
    <row r="1539" spans="2:5" ht="15.95" customHeight="1">
      <c r="B1539" s="329">
        <v>219</v>
      </c>
      <c r="C1539" s="929" t="s">
        <v>5341</v>
      </c>
      <c r="D1539" s="930">
        <v>40540</v>
      </c>
      <c r="E1539" s="931">
        <v>113.46</v>
      </c>
    </row>
    <row r="1540" spans="2:5" ht="15.95" customHeight="1">
      <c r="B1540" s="107">
        <v>220</v>
      </c>
      <c r="C1540" s="929" t="s">
        <v>5341</v>
      </c>
      <c r="D1540" s="930">
        <v>40540</v>
      </c>
      <c r="E1540" s="931">
        <v>113.46</v>
      </c>
    </row>
    <row r="1541" spans="2:5" ht="15.95" customHeight="1">
      <c r="B1541" s="329">
        <v>221</v>
      </c>
      <c r="C1541" s="929" t="s">
        <v>5341</v>
      </c>
      <c r="D1541" s="930">
        <v>40540</v>
      </c>
      <c r="E1541" s="931">
        <v>113.46</v>
      </c>
    </row>
    <row r="1542" spans="2:5" ht="15.95" customHeight="1">
      <c r="B1542" s="329">
        <v>222</v>
      </c>
      <c r="C1542" s="929" t="s">
        <v>5341</v>
      </c>
      <c r="D1542" s="930">
        <v>40540</v>
      </c>
      <c r="E1542" s="931">
        <v>113.46</v>
      </c>
    </row>
    <row r="1543" spans="2:5" ht="15.95" customHeight="1">
      <c r="B1543" s="107">
        <v>223</v>
      </c>
      <c r="C1543" s="929" t="s">
        <v>5340</v>
      </c>
      <c r="D1543" s="930">
        <v>40645</v>
      </c>
      <c r="E1543" s="931">
        <v>894.31</v>
      </c>
    </row>
    <row r="1544" spans="2:5" ht="15.95" customHeight="1">
      <c r="B1544" s="329">
        <v>224</v>
      </c>
      <c r="C1544" s="929" t="s">
        <v>5340</v>
      </c>
      <c r="D1544" s="930">
        <v>40645</v>
      </c>
      <c r="E1544" s="931">
        <v>894.31</v>
      </c>
    </row>
    <row r="1545" spans="2:5" ht="15.95" customHeight="1">
      <c r="B1545" s="329">
        <v>225</v>
      </c>
      <c r="C1545" s="929" t="s">
        <v>5339</v>
      </c>
      <c r="D1545" s="930">
        <v>41180</v>
      </c>
      <c r="E1545" s="931">
        <v>300</v>
      </c>
    </row>
    <row r="1546" spans="2:5" ht="15.95" customHeight="1">
      <c r="B1546" s="107">
        <v>226</v>
      </c>
      <c r="C1546" s="929" t="s">
        <v>5338</v>
      </c>
      <c r="D1546" s="930">
        <v>41270</v>
      </c>
      <c r="E1546" s="931">
        <v>1214.03</v>
      </c>
    </row>
    <row r="1547" spans="2:5" ht="15.95" customHeight="1">
      <c r="B1547" s="329">
        <v>227</v>
      </c>
      <c r="C1547" s="929" t="s">
        <v>5338</v>
      </c>
      <c r="D1547" s="930">
        <v>41318</v>
      </c>
      <c r="E1547" s="931">
        <v>750.41</v>
      </c>
    </row>
    <row r="1548" spans="2:5" ht="15.95" customHeight="1">
      <c r="B1548" s="329">
        <v>228</v>
      </c>
      <c r="C1548" s="929" t="s">
        <v>5338</v>
      </c>
      <c r="D1548" s="930">
        <v>41320</v>
      </c>
      <c r="E1548" s="931">
        <v>1019.56</v>
      </c>
    </row>
    <row r="1549" spans="2:5" ht="15.95" customHeight="1">
      <c r="B1549" s="107">
        <v>229</v>
      </c>
      <c r="C1549" s="929" t="s">
        <v>5338</v>
      </c>
      <c r="D1549" s="930">
        <v>42109</v>
      </c>
      <c r="E1549" s="931">
        <v>1675</v>
      </c>
    </row>
    <row r="1550" spans="2:5" ht="15.95" customHeight="1">
      <c r="B1550" s="329">
        <v>230</v>
      </c>
      <c r="C1550" s="929" t="s">
        <v>5338</v>
      </c>
      <c r="D1550" s="930">
        <v>42312</v>
      </c>
      <c r="E1550" s="931">
        <v>1982.11</v>
      </c>
    </row>
    <row r="1551" spans="2:5" ht="15.95" customHeight="1">
      <c r="B1551" s="329">
        <v>231</v>
      </c>
      <c r="C1551" s="929" t="s">
        <v>5337</v>
      </c>
      <c r="D1551" s="930">
        <v>42353</v>
      </c>
      <c r="E1551" s="931">
        <v>1029.27</v>
      </c>
    </row>
    <row r="1552" spans="2:5" ht="15.95" customHeight="1">
      <c r="B1552" s="107">
        <v>232</v>
      </c>
      <c r="C1552" s="929" t="s">
        <v>5337</v>
      </c>
      <c r="D1552" s="930">
        <v>42353</v>
      </c>
      <c r="E1552" s="931">
        <v>1029.27</v>
      </c>
    </row>
    <row r="1553" spans="2:5" ht="15.95" customHeight="1">
      <c r="B1553" s="329">
        <v>233</v>
      </c>
      <c r="C1553" s="929" t="s">
        <v>5337</v>
      </c>
      <c r="D1553" s="930">
        <v>42353</v>
      </c>
      <c r="E1553" s="931">
        <v>1029.27</v>
      </c>
    </row>
    <row r="1554" spans="2:5" ht="15.95" customHeight="1">
      <c r="B1554" s="329">
        <v>234</v>
      </c>
      <c r="C1554" s="929" t="s">
        <v>5337</v>
      </c>
      <c r="D1554" s="930">
        <v>42353</v>
      </c>
      <c r="E1554" s="931">
        <v>1029.27</v>
      </c>
    </row>
    <row r="1555" spans="2:5" ht="15.95" customHeight="1">
      <c r="B1555" s="107">
        <v>235</v>
      </c>
      <c r="C1555" s="929" t="s">
        <v>5337</v>
      </c>
      <c r="D1555" s="930">
        <v>42353</v>
      </c>
      <c r="E1555" s="931">
        <v>1029.26</v>
      </c>
    </row>
    <row r="1556" spans="2:5" ht="15.95" customHeight="1">
      <c r="B1556" s="329">
        <v>236</v>
      </c>
      <c r="C1556" s="929" t="s">
        <v>5336</v>
      </c>
      <c r="D1556" s="930">
        <v>42550</v>
      </c>
      <c r="E1556" s="931">
        <v>178.78</v>
      </c>
    </row>
    <row r="1557" spans="2:5" ht="15.95" customHeight="1">
      <c r="B1557" s="329">
        <v>237</v>
      </c>
      <c r="C1557" s="929" t="s">
        <v>5335</v>
      </c>
      <c r="D1557" s="930">
        <v>42780</v>
      </c>
      <c r="E1557" s="931">
        <v>278.73</v>
      </c>
    </row>
    <row r="1558" spans="2:5" ht="15.95" customHeight="1">
      <c r="B1558" s="107">
        <v>238</v>
      </c>
      <c r="C1558" s="929" t="s">
        <v>5335</v>
      </c>
      <c r="D1558" s="930">
        <v>42780</v>
      </c>
      <c r="E1558" s="931">
        <v>278.74</v>
      </c>
    </row>
    <row r="1559" spans="2:5" ht="15.95" customHeight="1">
      <c r="B1559" s="329">
        <v>239</v>
      </c>
      <c r="C1559" s="929" t="s">
        <v>5334</v>
      </c>
      <c r="D1559" s="930">
        <v>42969</v>
      </c>
      <c r="E1559" s="931">
        <v>384.83</v>
      </c>
    </row>
    <row r="1560" spans="2:5" ht="15.95" customHeight="1">
      <c r="B1560" s="329">
        <v>240</v>
      </c>
      <c r="C1560" s="929" t="s">
        <v>5333</v>
      </c>
      <c r="D1560" s="930">
        <v>43462</v>
      </c>
      <c r="E1560" s="931">
        <v>338.63</v>
      </c>
    </row>
    <row r="1561" spans="2:5" ht="15.95" customHeight="1">
      <c r="B1561" s="107">
        <v>241</v>
      </c>
      <c r="C1561" s="929" t="s">
        <v>5332</v>
      </c>
      <c r="D1561" s="930">
        <v>43462</v>
      </c>
      <c r="E1561" s="931">
        <v>511.48</v>
      </c>
    </row>
    <row r="1562" spans="2:5" ht="15.95" customHeight="1">
      <c r="B1562" s="329">
        <v>242</v>
      </c>
      <c r="C1562" s="929" t="s">
        <v>5331</v>
      </c>
      <c r="D1562" s="930">
        <v>43555</v>
      </c>
      <c r="E1562" s="931">
        <v>1328.4</v>
      </c>
    </row>
    <row r="1563" spans="2:5" ht="15.95" customHeight="1">
      <c r="B1563" s="329">
        <v>243</v>
      </c>
      <c r="C1563" s="929" t="s">
        <v>5331</v>
      </c>
      <c r="D1563" s="930">
        <v>43555</v>
      </c>
      <c r="E1563" s="931">
        <v>1328.4</v>
      </c>
    </row>
    <row r="1564" spans="2:5" ht="15.95" customHeight="1">
      <c r="B1564" s="107">
        <v>244</v>
      </c>
      <c r="C1564" s="929" t="s">
        <v>5331</v>
      </c>
      <c r="D1564" s="930">
        <v>43555</v>
      </c>
      <c r="E1564" s="931">
        <v>1328.4</v>
      </c>
    </row>
    <row r="1565" spans="2:5" ht="15.95" customHeight="1">
      <c r="B1565" s="329">
        <v>245</v>
      </c>
      <c r="C1565" s="929" t="s">
        <v>5330</v>
      </c>
      <c r="D1565" s="930">
        <v>43555</v>
      </c>
      <c r="E1565" s="931">
        <v>553.5</v>
      </c>
    </row>
    <row r="1566" spans="2:5" ht="15.95" customHeight="1">
      <c r="B1566" s="329">
        <v>246</v>
      </c>
      <c r="C1566" s="929" t="s">
        <v>5330</v>
      </c>
      <c r="D1566" s="930">
        <v>43555</v>
      </c>
      <c r="E1566" s="931">
        <v>553.5</v>
      </c>
    </row>
    <row r="1567" spans="2:5" ht="15.95" customHeight="1">
      <c r="B1567" s="107">
        <v>247</v>
      </c>
      <c r="C1567" s="929" t="s">
        <v>5330</v>
      </c>
      <c r="D1567" s="930">
        <v>43555</v>
      </c>
      <c r="E1567" s="931">
        <v>553.5</v>
      </c>
    </row>
    <row r="1568" spans="2:5" ht="15.95" customHeight="1">
      <c r="B1568" s="329">
        <v>248</v>
      </c>
      <c r="C1568" s="929" t="s">
        <v>5330</v>
      </c>
      <c r="D1568" s="930">
        <v>43555</v>
      </c>
      <c r="E1568" s="931">
        <v>553.5</v>
      </c>
    </row>
    <row r="1569" spans="2:5" ht="15.95" customHeight="1">
      <c r="B1569" s="329">
        <v>249</v>
      </c>
      <c r="C1569" s="929" t="s">
        <v>5329</v>
      </c>
      <c r="D1569" s="930">
        <v>43555</v>
      </c>
      <c r="E1569" s="931">
        <v>738</v>
      </c>
    </row>
    <row r="1570" spans="2:5" ht="15.95" customHeight="1">
      <c r="B1570" s="107">
        <v>250</v>
      </c>
      <c r="C1570" s="929" t="s">
        <v>5329</v>
      </c>
      <c r="D1570" s="930">
        <v>43555</v>
      </c>
      <c r="E1570" s="931">
        <v>738</v>
      </c>
    </row>
    <row r="1571" spans="2:5" ht="15.95" customHeight="1">
      <c r="B1571" s="329">
        <v>251</v>
      </c>
      <c r="C1571" s="929" t="s">
        <v>5329</v>
      </c>
      <c r="D1571" s="930">
        <v>43555</v>
      </c>
      <c r="E1571" s="931">
        <v>738</v>
      </c>
    </row>
    <row r="1572" spans="2:5" ht="15.95" customHeight="1">
      <c r="B1572" s="329">
        <v>252</v>
      </c>
      <c r="C1572" s="929" t="s">
        <v>5329</v>
      </c>
      <c r="D1572" s="930">
        <v>43555</v>
      </c>
      <c r="E1572" s="931">
        <v>738</v>
      </c>
    </row>
    <row r="1573" spans="2:5" ht="15.95" customHeight="1">
      <c r="B1573" s="107">
        <v>253</v>
      </c>
      <c r="C1573" s="929" t="s">
        <v>5328</v>
      </c>
      <c r="D1573" s="930">
        <v>43555</v>
      </c>
      <c r="E1573" s="931">
        <v>861</v>
      </c>
    </row>
    <row r="1574" spans="2:5" ht="15.95" customHeight="1">
      <c r="B1574" s="329">
        <v>254</v>
      </c>
      <c r="C1574" s="929" t="s">
        <v>5328</v>
      </c>
      <c r="D1574" s="930">
        <v>43555</v>
      </c>
      <c r="E1574" s="931">
        <v>861</v>
      </c>
    </row>
    <row r="1575" spans="2:5" ht="15.95" customHeight="1">
      <c r="B1575" s="329">
        <v>255</v>
      </c>
      <c r="C1575" s="929" t="s">
        <v>5328</v>
      </c>
      <c r="D1575" s="930">
        <v>43555</v>
      </c>
      <c r="E1575" s="931">
        <v>861</v>
      </c>
    </row>
    <row r="1576" spans="2:5" ht="15.95" customHeight="1">
      <c r="B1576" s="107">
        <v>256</v>
      </c>
      <c r="C1576" s="929" t="s">
        <v>5328</v>
      </c>
      <c r="D1576" s="930">
        <v>43555</v>
      </c>
      <c r="E1576" s="931">
        <v>861</v>
      </c>
    </row>
    <row r="1577" spans="2:5" ht="15.95" customHeight="1">
      <c r="B1577" s="329">
        <v>257</v>
      </c>
      <c r="C1577" s="929" t="s">
        <v>5328</v>
      </c>
      <c r="D1577" s="930">
        <v>43555</v>
      </c>
      <c r="E1577" s="931">
        <v>861</v>
      </c>
    </row>
    <row r="1578" spans="2:5" ht="15.95" customHeight="1">
      <c r="B1578" s="329">
        <v>258</v>
      </c>
      <c r="C1578" s="929" t="s">
        <v>5328</v>
      </c>
      <c r="D1578" s="930">
        <v>43555</v>
      </c>
      <c r="E1578" s="931">
        <v>861</v>
      </c>
    </row>
    <row r="1579" spans="2:5" ht="15.95" customHeight="1">
      <c r="B1579" s="107">
        <v>259</v>
      </c>
      <c r="C1579" s="929" t="s">
        <v>5327</v>
      </c>
      <c r="D1579" s="930">
        <v>43555</v>
      </c>
      <c r="E1579" s="931">
        <v>467.4</v>
      </c>
    </row>
    <row r="1580" spans="2:5" ht="15.95" customHeight="1">
      <c r="B1580" s="329">
        <v>260</v>
      </c>
      <c r="C1580" s="929" t="s">
        <v>5326</v>
      </c>
      <c r="D1580" s="930">
        <v>43555</v>
      </c>
      <c r="E1580" s="931">
        <v>492</v>
      </c>
    </row>
    <row r="1581" spans="2:5" ht="15.95" customHeight="1">
      <c r="B1581" s="329">
        <v>261</v>
      </c>
      <c r="C1581" s="929" t="s">
        <v>5326</v>
      </c>
      <c r="D1581" s="930">
        <v>43555</v>
      </c>
      <c r="E1581" s="931">
        <v>492</v>
      </c>
    </row>
    <row r="1582" spans="2:5" ht="15.95" customHeight="1">
      <c r="B1582" s="107">
        <v>262</v>
      </c>
      <c r="C1582" s="929" t="s">
        <v>5325</v>
      </c>
      <c r="D1582" s="930">
        <v>43555</v>
      </c>
      <c r="E1582" s="931">
        <v>1188.18</v>
      </c>
    </row>
    <row r="1583" spans="2:5" ht="15.95" customHeight="1">
      <c r="B1583" s="329">
        <v>263</v>
      </c>
      <c r="C1583" s="929" t="s">
        <v>5325</v>
      </c>
      <c r="D1583" s="930">
        <v>43555</v>
      </c>
      <c r="E1583" s="931">
        <v>1188.18</v>
      </c>
    </row>
    <row r="1584" spans="2:5" ht="15.95" customHeight="1">
      <c r="B1584" s="329">
        <v>264</v>
      </c>
      <c r="C1584" s="929" t="s">
        <v>5324</v>
      </c>
      <c r="D1584" s="930">
        <v>43555</v>
      </c>
      <c r="E1584" s="931">
        <v>3757.1</v>
      </c>
    </row>
    <row r="1585" spans="2:5" ht="15.95" customHeight="1">
      <c r="B1585" s="107">
        <v>265</v>
      </c>
      <c r="C1585" s="929" t="s">
        <v>5323</v>
      </c>
      <c r="D1585" s="930">
        <v>43555</v>
      </c>
      <c r="E1585" s="931">
        <v>1040.69</v>
      </c>
    </row>
    <row r="1586" spans="2:5" ht="15.95" customHeight="1">
      <c r="B1586" s="329">
        <v>266</v>
      </c>
      <c r="C1586" s="929" t="s">
        <v>5323</v>
      </c>
      <c r="D1586" s="930">
        <v>43555</v>
      </c>
      <c r="E1586" s="931">
        <v>1040.69</v>
      </c>
    </row>
    <row r="1587" spans="2:5" ht="15.95" customHeight="1">
      <c r="B1587" s="329">
        <v>267</v>
      </c>
      <c r="C1587" s="929" t="s">
        <v>5322</v>
      </c>
      <c r="D1587" s="930">
        <v>43601</v>
      </c>
      <c r="E1587" s="931">
        <v>684.64</v>
      </c>
    </row>
    <row r="1588" spans="2:5" ht="15.95" customHeight="1">
      <c r="B1588" s="107">
        <v>268</v>
      </c>
      <c r="C1588" s="929" t="s">
        <v>5321</v>
      </c>
      <c r="D1588" s="930">
        <v>43784</v>
      </c>
      <c r="E1588" s="931">
        <v>2551.14</v>
      </c>
    </row>
    <row r="1589" spans="2:5" ht="15.95" customHeight="1">
      <c r="B1589" s="329">
        <v>269</v>
      </c>
      <c r="C1589" s="929" t="s">
        <v>5320</v>
      </c>
      <c r="D1589" s="930">
        <v>43893</v>
      </c>
      <c r="E1589" s="931">
        <v>1905.44</v>
      </c>
    </row>
    <row r="1590" spans="2:5" ht="15.95" customHeight="1">
      <c r="B1590" s="329">
        <v>270</v>
      </c>
      <c r="C1590" s="929" t="s">
        <v>5319</v>
      </c>
      <c r="D1590" s="930">
        <v>43991</v>
      </c>
      <c r="E1590" s="931">
        <v>1345.72</v>
      </c>
    </row>
    <row r="1591" spans="2:5" ht="15.95" customHeight="1">
      <c r="B1591" s="107">
        <v>271</v>
      </c>
      <c r="C1591" s="929" t="s">
        <v>5318</v>
      </c>
      <c r="D1591" s="930">
        <v>44208</v>
      </c>
      <c r="E1591" s="931">
        <v>1104.23</v>
      </c>
    </row>
    <row r="1592" spans="2:5" ht="15.95" customHeight="1">
      <c r="B1592" s="329">
        <v>272</v>
      </c>
      <c r="C1592" s="929" t="s">
        <v>5317</v>
      </c>
      <c r="D1592" s="930">
        <v>44377</v>
      </c>
      <c r="E1592" s="931">
        <v>3303.83</v>
      </c>
    </row>
    <row r="1593" spans="2:5" ht="15.95" customHeight="1">
      <c r="B1593" s="329">
        <v>273</v>
      </c>
      <c r="C1593" s="929" t="s">
        <v>5316</v>
      </c>
      <c r="D1593" s="930">
        <v>44379</v>
      </c>
      <c r="E1593" s="931">
        <v>1314.05</v>
      </c>
    </row>
    <row r="1594" spans="2:5" ht="15.95" customHeight="1">
      <c r="B1594" s="107">
        <v>274</v>
      </c>
      <c r="C1594" s="929" t="s">
        <v>5315</v>
      </c>
      <c r="D1594" s="930">
        <v>44389</v>
      </c>
      <c r="E1594" s="931">
        <v>633.87</v>
      </c>
    </row>
    <row r="1595" spans="2:5" ht="15.95" customHeight="1">
      <c r="B1595" s="329">
        <v>275</v>
      </c>
      <c r="C1595" s="929" t="s">
        <v>5314</v>
      </c>
      <c r="D1595" s="930">
        <v>44454</v>
      </c>
      <c r="E1595" s="931">
        <v>2266.59</v>
      </c>
    </row>
    <row r="1596" spans="2:5" ht="15.95" customHeight="1">
      <c r="B1596" s="329">
        <v>276</v>
      </c>
      <c r="C1596" s="929" t="s">
        <v>5313</v>
      </c>
      <c r="D1596" s="930">
        <v>44454</v>
      </c>
      <c r="E1596" s="931">
        <v>422.58</v>
      </c>
    </row>
    <row r="1597" spans="2:5" ht="15.95" customHeight="1">
      <c r="B1597" s="107">
        <v>277</v>
      </c>
      <c r="C1597" s="929" t="s">
        <v>5313</v>
      </c>
      <c r="D1597" s="930">
        <v>44497</v>
      </c>
      <c r="E1597" s="931">
        <v>422.58</v>
      </c>
    </row>
    <row r="1598" spans="2:5" ht="15.95" customHeight="1">
      <c r="B1598" s="329">
        <v>278</v>
      </c>
      <c r="C1598" s="667" t="s">
        <v>5312</v>
      </c>
      <c r="D1598" s="669">
        <v>35218</v>
      </c>
      <c r="E1598" s="668">
        <v>1306.56</v>
      </c>
    </row>
    <row r="1599" spans="2:5" ht="15.95" customHeight="1">
      <c r="B1599" s="329">
        <v>279</v>
      </c>
      <c r="C1599" s="667" t="s">
        <v>5311</v>
      </c>
      <c r="D1599" s="669">
        <v>36685</v>
      </c>
      <c r="E1599" s="668">
        <v>210</v>
      </c>
    </row>
    <row r="1600" spans="2:5" ht="15.95" customHeight="1">
      <c r="B1600" s="107">
        <v>280</v>
      </c>
      <c r="C1600" s="667" t="s">
        <v>611</v>
      </c>
      <c r="D1600" s="669">
        <v>37050</v>
      </c>
      <c r="E1600" s="668">
        <v>2110</v>
      </c>
    </row>
    <row r="1601" spans="2:5" ht="15.95" customHeight="1">
      <c r="B1601" s="329">
        <v>281</v>
      </c>
      <c r="C1601" s="667" t="s">
        <v>5310</v>
      </c>
      <c r="D1601" s="669">
        <v>37050</v>
      </c>
      <c r="E1601" s="668">
        <v>951.6</v>
      </c>
    </row>
    <row r="1602" spans="2:5" ht="15.95" customHeight="1">
      <c r="B1602" s="329">
        <v>282</v>
      </c>
      <c r="C1602" s="667" t="s">
        <v>5309</v>
      </c>
      <c r="D1602" s="669">
        <v>38518</v>
      </c>
      <c r="E1602" s="668">
        <v>1000</v>
      </c>
    </row>
    <row r="1603" spans="2:5" ht="15.95" customHeight="1">
      <c r="B1603" s="107">
        <v>283</v>
      </c>
      <c r="C1603" s="667" t="s">
        <v>282</v>
      </c>
      <c r="D1603" s="669">
        <v>39155</v>
      </c>
      <c r="E1603" s="668">
        <v>147.55000000000001</v>
      </c>
    </row>
    <row r="1604" spans="2:5" ht="15.95" customHeight="1">
      <c r="B1604" s="329">
        <v>284</v>
      </c>
      <c r="C1604" s="667" t="s">
        <v>619</v>
      </c>
      <c r="D1604" s="669">
        <v>39155</v>
      </c>
      <c r="E1604" s="668">
        <v>283.61</v>
      </c>
    </row>
    <row r="1605" spans="2:5" ht="15.95" customHeight="1">
      <c r="B1605" s="329">
        <v>285</v>
      </c>
      <c r="C1605" s="667" t="s">
        <v>5308</v>
      </c>
      <c r="D1605" s="669">
        <v>39248</v>
      </c>
      <c r="E1605" s="668">
        <v>1100</v>
      </c>
    </row>
    <row r="1606" spans="2:5" ht="15.95" customHeight="1">
      <c r="B1606" s="107">
        <v>286</v>
      </c>
      <c r="C1606" s="667" t="s">
        <v>5307</v>
      </c>
      <c r="D1606" s="669">
        <v>39293</v>
      </c>
      <c r="E1606" s="668">
        <v>950</v>
      </c>
    </row>
    <row r="1607" spans="2:5" ht="15.95" customHeight="1">
      <c r="B1607" s="329">
        <v>287</v>
      </c>
      <c r="C1607" s="667" t="s">
        <v>619</v>
      </c>
      <c r="D1607" s="669">
        <v>39615</v>
      </c>
      <c r="E1607" s="668">
        <v>283.62</v>
      </c>
    </row>
    <row r="1608" spans="2:5" ht="15.95" customHeight="1">
      <c r="B1608" s="329">
        <v>288</v>
      </c>
      <c r="C1608" s="667" t="s">
        <v>513</v>
      </c>
      <c r="D1608" s="669">
        <v>39751</v>
      </c>
      <c r="E1608" s="668">
        <v>3024.59</v>
      </c>
    </row>
    <row r="1609" spans="2:5" ht="15.95" customHeight="1">
      <c r="B1609" s="107">
        <v>289</v>
      </c>
      <c r="C1609" s="667" t="s">
        <v>5306</v>
      </c>
      <c r="D1609" s="669">
        <v>40360</v>
      </c>
      <c r="E1609" s="668">
        <v>998.52</v>
      </c>
    </row>
    <row r="1610" spans="2:5" ht="15.95" customHeight="1">
      <c r="B1610" s="329">
        <v>290</v>
      </c>
      <c r="C1610" s="667" t="s">
        <v>5305</v>
      </c>
      <c r="D1610" s="669">
        <v>40367</v>
      </c>
      <c r="E1610" s="668">
        <v>217.21</v>
      </c>
    </row>
    <row r="1611" spans="2:5" ht="15.95" customHeight="1">
      <c r="B1611" s="329">
        <v>291</v>
      </c>
      <c r="C1611" s="667" t="s">
        <v>5304</v>
      </c>
      <c r="D1611" s="669">
        <v>40371</v>
      </c>
      <c r="E1611" s="668">
        <v>1000</v>
      </c>
    </row>
    <row r="1612" spans="2:5" ht="15.95" customHeight="1">
      <c r="B1612" s="107">
        <v>292</v>
      </c>
      <c r="C1612" s="667" t="s">
        <v>5303</v>
      </c>
      <c r="D1612" s="669">
        <v>40688</v>
      </c>
      <c r="E1612" s="668">
        <v>1300</v>
      </c>
    </row>
    <row r="1613" spans="2:5" ht="15.95" customHeight="1">
      <c r="B1613" s="329">
        <v>293</v>
      </c>
      <c r="C1613" s="667" t="s">
        <v>5302</v>
      </c>
      <c r="D1613" s="669">
        <v>40766</v>
      </c>
      <c r="E1613" s="668">
        <v>447.15</v>
      </c>
    </row>
    <row r="1614" spans="2:5" ht="15.95" customHeight="1">
      <c r="B1614" s="329">
        <v>294</v>
      </c>
      <c r="C1614" s="667" t="s">
        <v>3077</v>
      </c>
      <c r="D1614" s="669">
        <v>41887</v>
      </c>
      <c r="E1614" s="668">
        <v>2762.6</v>
      </c>
    </row>
    <row r="1615" spans="2:5" ht="15.95" customHeight="1">
      <c r="B1615" s="107">
        <v>295</v>
      </c>
      <c r="C1615" s="667" t="s">
        <v>792</v>
      </c>
      <c r="D1615" s="669">
        <v>42087</v>
      </c>
      <c r="E1615" s="668">
        <v>1137.4000000000001</v>
      </c>
    </row>
    <row r="1616" spans="2:5" ht="15.95" customHeight="1">
      <c r="B1616" s="329">
        <v>296</v>
      </c>
      <c r="C1616" s="667" t="s">
        <v>3078</v>
      </c>
      <c r="D1616" s="669">
        <v>42171</v>
      </c>
      <c r="E1616" s="668">
        <v>730.89</v>
      </c>
    </row>
    <row r="1617" spans="2:5" ht="15.95" customHeight="1">
      <c r="B1617" s="329">
        <v>297</v>
      </c>
      <c r="C1617" s="667" t="s">
        <v>3079</v>
      </c>
      <c r="D1617" s="669">
        <v>42606</v>
      </c>
      <c r="E1617" s="668">
        <v>1062.01</v>
      </c>
    </row>
    <row r="1618" spans="2:5" ht="15.95" customHeight="1">
      <c r="B1618" s="107">
        <v>298</v>
      </c>
      <c r="C1618" s="667" t="s">
        <v>3080</v>
      </c>
      <c r="D1618" s="669">
        <v>42706</v>
      </c>
      <c r="E1618" s="668">
        <v>328.54</v>
      </c>
    </row>
    <row r="1619" spans="2:5" ht="15.95" customHeight="1">
      <c r="B1619" s="329">
        <v>299</v>
      </c>
      <c r="C1619" s="667" t="s">
        <v>3081</v>
      </c>
      <c r="D1619" s="669">
        <v>42711</v>
      </c>
      <c r="E1619" s="668">
        <v>678.08</v>
      </c>
    </row>
    <row r="1620" spans="2:5" ht="15.95" customHeight="1">
      <c r="B1620" s="329">
        <v>300</v>
      </c>
      <c r="C1620" s="667" t="s">
        <v>3666</v>
      </c>
      <c r="D1620" s="669">
        <v>43446</v>
      </c>
      <c r="E1620" s="668">
        <v>384.08</v>
      </c>
    </row>
    <row r="1621" spans="2:5" ht="15.95" customHeight="1">
      <c r="B1621" s="107">
        <v>301</v>
      </c>
      <c r="C1621" s="667" t="s">
        <v>3667</v>
      </c>
      <c r="D1621" s="669">
        <v>43522</v>
      </c>
      <c r="E1621" s="668">
        <v>617.49</v>
      </c>
    </row>
    <row r="1622" spans="2:5" ht="15.95" customHeight="1">
      <c r="B1622" s="329">
        <v>302</v>
      </c>
      <c r="C1622" s="667" t="s">
        <v>3721</v>
      </c>
      <c r="D1622" s="669">
        <v>43538</v>
      </c>
      <c r="E1622" s="668">
        <v>357.53</v>
      </c>
    </row>
    <row r="1623" spans="2:5" ht="15.95" customHeight="1">
      <c r="B1623" s="329">
        <v>303</v>
      </c>
      <c r="C1623" s="667" t="s">
        <v>3722</v>
      </c>
      <c r="D1623" s="669">
        <v>43555</v>
      </c>
      <c r="E1623" s="668">
        <v>1871.57</v>
      </c>
    </row>
    <row r="1624" spans="2:5" ht="15.95" customHeight="1">
      <c r="B1624" s="107">
        <v>304</v>
      </c>
      <c r="C1624" s="667" t="s">
        <v>3851</v>
      </c>
      <c r="D1624" s="669">
        <v>43977</v>
      </c>
      <c r="E1624" s="668">
        <v>725.19</v>
      </c>
    </row>
    <row r="1625" spans="2:5" ht="15.95" customHeight="1">
      <c r="B1625" s="329">
        <v>305</v>
      </c>
      <c r="C1625" s="667" t="s">
        <v>3667</v>
      </c>
      <c r="D1625" s="669">
        <v>43983</v>
      </c>
      <c r="E1625" s="668">
        <v>600.29</v>
      </c>
    </row>
    <row r="1626" spans="2:5" ht="15.95" customHeight="1">
      <c r="B1626" s="329">
        <v>306</v>
      </c>
      <c r="C1626" s="667" t="s">
        <v>3855</v>
      </c>
      <c r="D1626" s="669">
        <v>44186</v>
      </c>
      <c r="E1626" s="668">
        <v>1740.84</v>
      </c>
    </row>
    <row r="1627" spans="2:5" ht="15.95" customHeight="1">
      <c r="B1627" s="107">
        <v>307</v>
      </c>
      <c r="C1627" s="667" t="s">
        <v>3854</v>
      </c>
      <c r="D1627" s="669">
        <v>44187</v>
      </c>
      <c r="E1627" s="668">
        <v>191.18</v>
      </c>
    </row>
    <row r="1628" spans="2:5" ht="15.95" customHeight="1">
      <c r="B1628" s="329">
        <v>308</v>
      </c>
      <c r="C1628" s="667" t="s">
        <v>3854</v>
      </c>
      <c r="D1628" s="669">
        <v>44187</v>
      </c>
      <c r="E1628" s="668">
        <v>359</v>
      </c>
    </row>
    <row r="1629" spans="2:5" ht="15.95" customHeight="1">
      <c r="B1629" s="329">
        <v>309</v>
      </c>
      <c r="C1629" s="667" t="s">
        <v>123</v>
      </c>
      <c r="D1629" s="669">
        <v>38518</v>
      </c>
      <c r="E1629" s="668">
        <v>2950.82</v>
      </c>
    </row>
    <row r="1630" spans="2:5" ht="15.95" customHeight="1">
      <c r="B1630" s="107">
        <v>310</v>
      </c>
      <c r="C1630" s="667" t="s">
        <v>123</v>
      </c>
      <c r="D1630" s="669">
        <v>38883</v>
      </c>
      <c r="E1630" s="668">
        <v>2431.4699999999998</v>
      </c>
    </row>
    <row r="1631" spans="2:5" ht="15.95" customHeight="1">
      <c r="B1631" s="329">
        <v>311</v>
      </c>
      <c r="C1631" s="667" t="s">
        <v>97</v>
      </c>
      <c r="D1631" s="669">
        <v>38883</v>
      </c>
      <c r="E1631" s="668">
        <v>1224.19</v>
      </c>
    </row>
    <row r="1632" spans="2:5" ht="15.95" customHeight="1">
      <c r="B1632" s="329">
        <v>312</v>
      </c>
      <c r="C1632" s="667" t="s">
        <v>5301</v>
      </c>
      <c r="D1632" s="669">
        <v>39281</v>
      </c>
      <c r="E1632" s="668">
        <v>1500</v>
      </c>
    </row>
    <row r="1633" spans="2:5" ht="15.95" customHeight="1">
      <c r="B1633" s="107">
        <v>313</v>
      </c>
      <c r="C1633" s="667" t="s">
        <v>168</v>
      </c>
      <c r="D1633" s="669">
        <v>39322</v>
      </c>
      <c r="E1633" s="668">
        <v>536.89</v>
      </c>
    </row>
    <row r="1634" spans="2:5" ht="15.95" customHeight="1">
      <c r="B1634" s="329">
        <v>314</v>
      </c>
      <c r="C1634" s="667" t="s">
        <v>97</v>
      </c>
      <c r="D1634" s="669">
        <v>39614</v>
      </c>
      <c r="E1634" s="668">
        <v>1918.03</v>
      </c>
    </row>
    <row r="1635" spans="2:5" ht="15.95" customHeight="1">
      <c r="B1635" s="329">
        <v>315</v>
      </c>
      <c r="C1635" s="667" t="s">
        <v>98</v>
      </c>
      <c r="D1635" s="669">
        <v>39696</v>
      </c>
      <c r="E1635" s="668">
        <v>491.8</v>
      </c>
    </row>
    <row r="1636" spans="2:5" ht="15.95" customHeight="1">
      <c r="B1636" s="107">
        <v>316</v>
      </c>
      <c r="C1636" s="667" t="s">
        <v>609</v>
      </c>
      <c r="D1636" s="669">
        <v>39944</v>
      </c>
      <c r="E1636" s="668">
        <v>204.92</v>
      </c>
    </row>
    <row r="1637" spans="2:5" ht="15.95" customHeight="1">
      <c r="B1637" s="329">
        <v>317</v>
      </c>
      <c r="C1637" s="667" t="s">
        <v>5300</v>
      </c>
      <c r="D1637" s="669">
        <v>39979</v>
      </c>
      <c r="E1637" s="668">
        <v>2600</v>
      </c>
    </row>
    <row r="1638" spans="2:5" ht="15.95" customHeight="1">
      <c r="B1638" s="329">
        <v>318</v>
      </c>
      <c r="C1638" s="667" t="s">
        <v>123</v>
      </c>
      <c r="D1638" s="669">
        <v>39980</v>
      </c>
      <c r="E1638" s="668">
        <v>2049.1799999999998</v>
      </c>
    </row>
    <row r="1639" spans="2:5" ht="15.95" customHeight="1">
      <c r="B1639" s="107">
        <v>319</v>
      </c>
      <c r="C1639" s="667" t="s">
        <v>98</v>
      </c>
      <c r="D1639" s="669">
        <v>40211</v>
      </c>
      <c r="E1639" s="668">
        <v>310.66000000000003</v>
      </c>
    </row>
    <row r="1640" spans="2:5" ht="15.95" customHeight="1">
      <c r="B1640" s="329">
        <v>320</v>
      </c>
      <c r="C1640" s="667" t="s">
        <v>123</v>
      </c>
      <c r="D1640" s="669">
        <v>40315</v>
      </c>
      <c r="E1640" s="668">
        <v>2886.06</v>
      </c>
    </row>
    <row r="1641" spans="2:5" ht="15.95" customHeight="1">
      <c r="B1641" s="329">
        <v>321</v>
      </c>
      <c r="C1641" s="667" t="s">
        <v>123</v>
      </c>
      <c r="D1641" s="669">
        <v>40416</v>
      </c>
      <c r="E1641" s="668">
        <v>1500</v>
      </c>
    </row>
    <row r="1642" spans="2:5" ht="15.95" customHeight="1">
      <c r="B1642" s="107">
        <v>322</v>
      </c>
      <c r="C1642" s="667" t="s">
        <v>5299</v>
      </c>
      <c r="D1642" s="669">
        <v>40486</v>
      </c>
      <c r="E1642" s="668">
        <v>2483.61</v>
      </c>
    </row>
    <row r="1643" spans="2:5" ht="15.95" customHeight="1">
      <c r="B1643" s="329">
        <v>323</v>
      </c>
      <c r="C1643" s="667" t="s">
        <v>5298</v>
      </c>
      <c r="D1643" s="669">
        <v>35218</v>
      </c>
      <c r="E1643" s="668">
        <v>577.96</v>
      </c>
    </row>
    <row r="1644" spans="2:5" ht="15.95" customHeight="1">
      <c r="B1644" s="329">
        <v>324</v>
      </c>
      <c r="C1644" s="667" t="s">
        <v>5298</v>
      </c>
      <c r="D1644" s="669">
        <v>35218</v>
      </c>
      <c r="E1644" s="668">
        <v>577.95000000000005</v>
      </c>
    </row>
    <row r="1645" spans="2:5" ht="15.95" customHeight="1">
      <c r="B1645" s="107">
        <v>325</v>
      </c>
      <c r="C1645" s="667" t="s">
        <v>5297</v>
      </c>
      <c r="D1645" s="669">
        <v>36319</v>
      </c>
      <c r="E1645" s="668">
        <v>1666.94</v>
      </c>
    </row>
    <row r="1646" spans="2:5" ht="15.95" customHeight="1">
      <c r="B1646" s="329">
        <v>326</v>
      </c>
      <c r="C1646" s="667" t="s">
        <v>5296</v>
      </c>
      <c r="D1646" s="669">
        <v>36319</v>
      </c>
      <c r="E1646" s="668">
        <v>240</v>
      </c>
    </row>
    <row r="1647" spans="2:5" ht="15.95" customHeight="1">
      <c r="B1647" s="329">
        <v>327</v>
      </c>
      <c r="C1647" s="667" t="s">
        <v>5295</v>
      </c>
      <c r="D1647" s="669">
        <v>36319</v>
      </c>
      <c r="E1647" s="668">
        <v>44</v>
      </c>
    </row>
    <row r="1648" spans="2:5" ht="15.95" customHeight="1">
      <c r="B1648" s="107">
        <v>328</v>
      </c>
      <c r="C1648" s="667" t="s">
        <v>5294</v>
      </c>
      <c r="D1648" s="669">
        <v>36319</v>
      </c>
      <c r="E1648" s="668">
        <v>84</v>
      </c>
    </row>
    <row r="1649" spans="2:5" ht="15.95" customHeight="1">
      <c r="B1649" s="329">
        <v>329</v>
      </c>
      <c r="C1649" s="667" t="s">
        <v>5293</v>
      </c>
      <c r="D1649" s="669">
        <v>36319</v>
      </c>
      <c r="E1649" s="668">
        <v>8.4</v>
      </c>
    </row>
    <row r="1650" spans="2:5" ht="15.95" customHeight="1">
      <c r="B1650" s="329">
        <v>330</v>
      </c>
      <c r="C1650" s="667" t="s">
        <v>5292</v>
      </c>
      <c r="D1650" s="669">
        <v>36319</v>
      </c>
      <c r="E1650" s="668">
        <v>130</v>
      </c>
    </row>
    <row r="1651" spans="2:5" ht="15.95" customHeight="1">
      <c r="B1651" s="107">
        <v>331</v>
      </c>
      <c r="C1651" s="667" t="s">
        <v>5291</v>
      </c>
      <c r="D1651" s="669">
        <v>36319</v>
      </c>
      <c r="E1651" s="668">
        <v>14</v>
      </c>
    </row>
    <row r="1652" spans="2:5" ht="15.95" customHeight="1">
      <c r="B1652" s="329">
        <v>332</v>
      </c>
      <c r="C1652" s="667" t="s">
        <v>5290</v>
      </c>
      <c r="D1652" s="669">
        <v>36319</v>
      </c>
      <c r="E1652" s="668">
        <v>18</v>
      </c>
    </row>
    <row r="1653" spans="2:5" ht="15.95" customHeight="1">
      <c r="B1653" s="329">
        <v>333</v>
      </c>
      <c r="C1653" s="667" t="s">
        <v>5289</v>
      </c>
      <c r="D1653" s="669">
        <v>36319</v>
      </c>
      <c r="E1653" s="668">
        <v>36</v>
      </c>
    </row>
    <row r="1654" spans="2:5" ht="15.95" customHeight="1">
      <c r="B1654" s="107">
        <v>334</v>
      </c>
      <c r="C1654" s="667" t="s">
        <v>5288</v>
      </c>
      <c r="D1654" s="669">
        <v>36319</v>
      </c>
      <c r="E1654" s="668">
        <v>40</v>
      </c>
    </row>
    <row r="1655" spans="2:5" ht="15.95" customHeight="1">
      <c r="B1655" s="329">
        <v>335</v>
      </c>
      <c r="C1655" s="667" t="s">
        <v>5287</v>
      </c>
      <c r="D1655" s="669">
        <v>36319</v>
      </c>
      <c r="E1655" s="668">
        <v>45</v>
      </c>
    </row>
    <row r="1656" spans="2:5" ht="15.95" customHeight="1">
      <c r="B1656" s="329">
        <v>336</v>
      </c>
      <c r="C1656" s="667" t="s">
        <v>5286</v>
      </c>
      <c r="D1656" s="669">
        <v>36319</v>
      </c>
      <c r="E1656" s="668">
        <v>310</v>
      </c>
    </row>
    <row r="1657" spans="2:5" ht="15.95" customHeight="1">
      <c r="B1657" s="107">
        <v>337</v>
      </c>
      <c r="C1657" s="667" t="s">
        <v>5285</v>
      </c>
      <c r="D1657" s="669">
        <v>36319</v>
      </c>
      <c r="E1657" s="668">
        <v>280</v>
      </c>
    </row>
    <row r="1658" spans="2:5" ht="15.95" customHeight="1">
      <c r="B1658" s="329">
        <v>338</v>
      </c>
      <c r="C1658" s="667" t="s">
        <v>5217</v>
      </c>
      <c r="D1658" s="669">
        <v>37050</v>
      </c>
      <c r="E1658" s="668">
        <v>2556.4499999999998</v>
      </c>
    </row>
    <row r="1659" spans="2:5" ht="15.95" customHeight="1">
      <c r="B1659" s="329">
        <v>339</v>
      </c>
      <c r="C1659" s="667" t="s">
        <v>5217</v>
      </c>
      <c r="D1659" s="669">
        <v>37050</v>
      </c>
      <c r="E1659" s="668">
        <v>2556.4499999999998</v>
      </c>
    </row>
    <row r="1660" spans="2:5" ht="15.95" customHeight="1">
      <c r="B1660" s="107">
        <v>340</v>
      </c>
      <c r="C1660" s="667" t="s">
        <v>5284</v>
      </c>
      <c r="D1660" s="669">
        <v>37051</v>
      </c>
      <c r="E1660" s="668">
        <v>1968.8</v>
      </c>
    </row>
    <row r="1661" spans="2:5" ht="15.95" customHeight="1">
      <c r="B1661" s="329">
        <v>341</v>
      </c>
      <c r="C1661" s="667" t="s">
        <v>5283</v>
      </c>
      <c r="D1661" s="669">
        <v>37051</v>
      </c>
      <c r="E1661" s="668">
        <v>1911.02</v>
      </c>
    </row>
    <row r="1662" spans="2:5" ht="15.95" customHeight="1">
      <c r="B1662" s="329">
        <v>342</v>
      </c>
      <c r="C1662" s="667" t="s">
        <v>5282</v>
      </c>
      <c r="D1662" s="669">
        <v>37051</v>
      </c>
      <c r="E1662" s="668">
        <v>109.14</v>
      </c>
    </row>
    <row r="1663" spans="2:5" ht="15.95" customHeight="1">
      <c r="B1663" s="107">
        <v>343</v>
      </c>
      <c r="C1663" s="667" t="s">
        <v>5281</v>
      </c>
      <c r="D1663" s="669">
        <v>37051</v>
      </c>
      <c r="E1663" s="668">
        <v>62.06</v>
      </c>
    </row>
    <row r="1664" spans="2:5" ht="15.95" customHeight="1">
      <c r="B1664" s="329">
        <v>344</v>
      </c>
      <c r="C1664" s="667" t="s">
        <v>5280</v>
      </c>
      <c r="D1664" s="669">
        <v>37051</v>
      </c>
      <c r="E1664" s="668">
        <v>2777.72</v>
      </c>
    </row>
    <row r="1665" spans="2:5" ht="15.95" customHeight="1">
      <c r="B1665" s="329">
        <v>345</v>
      </c>
      <c r="C1665" s="667" t="s">
        <v>5279</v>
      </c>
      <c r="D1665" s="669">
        <v>37051</v>
      </c>
      <c r="E1665" s="668">
        <v>2004.11</v>
      </c>
    </row>
    <row r="1666" spans="2:5" ht="15.95" customHeight="1">
      <c r="B1666" s="107">
        <v>346</v>
      </c>
      <c r="C1666" s="667" t="s">
        <v>5278</v>
      </c>
      <c r="D1666" s="669">
        <v>37051</v>
      </c>
      <c r="E1666" s="668">
        <v>2538.04</v>
      </c>
    </row>
    <row r="1667" spans="2:5" ht="15.95" customHeight="1">
      <c r="B1667" s="329">
        <v>347</v>
      </c>
      <c r="C1667" s="667" t="s">
        <v>5277</v>
      </c>
      <c r="D1667" s="669">
        <v>37051</v>
      </c>
      <c r="E1667" s="668">
        <v>417.3</v>
      </c>
    </row>
    <row r="1668" spans="2:5" ht="15.95" customHeight="1">
      <c r="B1668" s="329">
        <v>348</v>
      </c>
      <c r="C1668" s="667" t="s">
        <v>5276</v>
      </c>
      <c r="D1668" s="669">
        <v>37051</v>
      </c>
      <c r="E1668" s="668">
        <v>600.27</v>
      </c>
    </row>
    <row r="1669" spans="2:5" ht="15.95" customHeight="1">
      <c r="B1669" s="107">
        <v>349</v>
      </c>
      <c r="C1669" s="667" t="s">
        <v>5275</v>
      </c>
      <c r="D1669" s="669">
        <v>37051</v>
      </c>
      <c r="E1669" s="668">
        <v>587.42999999999995</v>
      </c>
    </row>
    <row r="1670" spans="2:5" ht="15.95" customHeight="1">
      <c r="B1670" s="329">
        <v>350</v>
      </c>
      <c r="C1670" s="667" t="s">
        <v>5274</v>
      </c>
      <c r="D1670" s="669">
        <v>37051</v>
      </c>
      <c r="E1670" s="668">
        <v>563.89</v>
      </c>
    </row>
    <row r="1671" spans="2:5" ht="15.95" customHeight="1">
      <c r="B1671" s="329">
        <v>351</v>
      </c>
      <c r="C1671" s="667" t="s">
        <v>5273</v>
      </c>
      <c r="D1671" s="669">
        <v>37051</v>
      </c>
      <c r="E1671" s="668">
        <v>434.42</v>
      </c>
    </row>
    <row r="1672" spans="2:5" ht="15.95" customHeight="1">
      <c r="B1672" s="107">
        <v>352</v>
      </c>
      <c r="C1672" s="667" t="s">
        <v>5272</v>
      </c>
      <c r="D1672" s="669">
        <v>37051</v>
      </c>
      <c r="E1672" s="668">
        <v>487.92</v>
      </c>
    </row>
    <row r="1673" spans="2:5" ht="15.95" customHeight="1">
      <c r="B1673" s="329">
        <v>353</v>
      </c>
      <c r="C1673" s="667" t="s">
        <v>5271</v>
      </c>
      <c r="D1673" s="669">
        <v>37051</v>
      </c>
      <c r="E1673" s="668">
        <v>527.51</v>
      </c>
    </row>
    <row r="1674" spans="2:5" ht="15.95" customHeight="1">
      <c r="B1674" s="329">
        <v>354</v>
      </c>
      <c r="C1674" s="667" t="s">
        <v>5270</v>
      </c>
      <c r="D1674" s="669">
        <v>37051</v>
      </c>
      <c r="E1674" s="668">
        <v>555.33000000000004</v>
      </c>
    </row>
    <row r="1675" spans="2:5" ht="15.95" customHeight="1">
      <c r="B1675" s="107">
        <v>355</v>
      </c>
      <c r="C1675" s="667" t="s">
        <v>5269</v>
      </c>
      <c r="D1675" s="669">
        <v>37051</v>
      </c>
      <c r="E1675" s="668">
        <v>1842.54</v>
      </c>
    </row>
    <row r="1676" spans="2:5" ht="15.95" customHeight="1">
      <c r="B1676" s="329">
        <v>356</v>
      </c>
      <c r="C1676" s="667" t="s">
        <v>5268</v>
      </c>
      <c r="D1676" s="669">
        <v>37051</v>
      </c>
      <c r="E1676" s="668">
        <v>1348.2</v>
      </c>
    </row>
    <row r="1677" spans="2:5" ht="15.95" customHeight="1">
      <c r="B1677" s="329">
        <v>357</v>
      </c>
      <c r="C1677" s="667" t="s">
        <v>5267</v>
      </c>
      <c r="D1677" s="669">
        <v>37051</v>
      </c>
      <c r="E1677" s="668">
        <v>379.85</v>
      </c>
    </row>
    <row r="1678" spans="2:5" ht="15.95" customHeight="1">
      <c r="B1678" s="107">
        <v>358</v>
      </c>
      <c r="C1678" s="667" t="s">
        <v>5266</v>
      </c>
      <c r="D1678" s="669">
        <v>37051</v>
      </c>
      <c r="E1678" s="668">
        <v>622.74</v>
      </c>
    </row>
    <row r="1679" spans="2:5" ht="15.95" customHeight="1">
      <c r="B1679" s="329">
        <v>359</v>
      </c>
      <c r="C1679" s="667" t="s">
        <v>5265</v>
      </c>
      <c r="D1679" s="669">
        <v>37051</v>
      </c>
      <c r="E1679" s="668">
        <v>162.6</v>
      </c>
    </row>
    <row r="1680" spans="2:5" ht="15.95" customHeight="1">
      <c r="B1680" s="329">
        <v>360</v>
      </c>
      <c r="C1680" s="667" t="s">
        <v>5264</v>
      </c>
      <c r="D1680" s="669">
        <v>37051</v>
      </c>
      <c r="E1680" s="668">
        <v>301.74</v>
      </c>
    </row>
    <row r="1681" spans="2:5" ht="15.95" customHeight="1">
      <c r="B1681" s="107">
        <v>361</v>
      </c>
      <c r="C1681" s="667" t="s">
        <v>5263</v>
      </c>
      <c r="D1681" s="669">
        <v>37051</v>
      </c>
      <c r="E1681" s="668">
        <v>199.02</v>
      </c>
    </row>
    <row r="1682" spans="2:5" ht="15.95" customHeight="1">
      <c r="B1682" s="329">
        <v>362</v>
      </c>
      <c r="C1682" s="667" t="s">
        <v>5262</v>
      </c>
      <c r="D1682" s="669">
        <v>37051</v>
      </c>
      <c r="E1682" s="668">
        <v>419.44</v>
      </c>
    </row>
    <row r="1683" spans="2:5" ht="15.95" customHeight="1">
      <c r="B1683" s="329">
        <v>363</v>
      </c>
      <c r="C1683" s="667" t="s">
        <v>5261</v>
      </c>
      <c r="D1683" s="669">
        <v>37245</v>
      </c>
      <c r="E1683" s="668">
        <v>373.43</v>
      </c>
    </row>
    <row r="1684" spans="2:5" ht="15.95" customHeight="1">
      <c r="B1684" s="107">
        <v>364</v>
      </c>
      <c r="C1684" s="667" t="s">
        <v>5260</v>
      </c>
      <c r="D1684" s="669">
        <v>37245</v>
      </c>
      <c r="E1684" s="668">
        <v>1502.28</v>
      </c>
    </row>
    <row r="1685" spans="2:5" ht="15.95" customHeight="1">
      <c r="B1685" s="329">
        <v>365</v>
      </c>
      <c r="C1685" s="667" t="s">
        <v>5236</v>
      </c>
      <c r="D1685" s="669">
        <v>38147</v>
      </c>
      <c r="E1685" s="668">
        <v>1922.9</v>
      </c>
    </row>
    <row r="1686" spans="2:5" ht="15.95" customHeight="1">
      <c r="B1686" s="329">
        <v>366</v>
      </c>
      <c r="C1686" s="667" t="s">
        <v>5233</v>
      </c>
      <c r="D1686" s="669">
        <v>38147</v>
      </c>
      <c r="E1686" s="668">
        <v>146.59</v>
      </c>
    </row>
    <row r="1687" spans="2:5" ht="15.95" customHeight="1">
      <c r="B1687" s="107">
        <v>367</v>
      </c>
      <c r="C1687" s="667" t="s">
        <v>5259</v>
      </c>
      <c r="D1687" s="669">
        <v>38148</v>
      </c>
      <c r="E1687" s="668">
        <v>400.61</v>
      </c>
    </row>
    <row r="1688" spans="2:5" ht="15.95" customHeight="1">
      <c r="B1688" s="329">
        <v>368</v>
      </c>
      <c r="C1688" s="667" t="s">
        <v>5258</v>
      </c>
      <c r="D1688" s="669">
        <v>38148</v>
      </c>
      <c r="E1688" s="668">
        <v>1055.45</v>
      </c>
    </row>
    <row r="1689" spans="2:5" ht="15.95" customHeight="1">
      <c r="B1689" s="329">
        <v>369</v>
      </c>
      <c r="C1689" s="667" t="s">
        <v>5257</v>
      </c>
      <c r="D1689" s="669">
        <v>38148</v>
      </c>
      <c r="E1689" s="668">
        <v>650.99</v>
      </c>
    </row>
    <row r="1690" spans="2:5" ht="15.95" customHeight="1">
      <c r="B1690" s="107">
        <v>370</v>
      </c>
      <c r="C1690" s="667" t="s">
        <v>5256</v>
      </c>
      <c r="D1690" s="669">
        <v>38148</v>
      </c>
      <c r="E1690" s="668">
        <v>1771.92</v>
      </c>
    </row>
    <row r="1691" spans="2:5" ht="15.95" customHeight="1">
      <c r="B1691" s="329">
        <v>371</v>
      </c>
      <c r="C1691" s="667" t="s">
        <v>5255</v>
      </c>
      <c r="D1691" s="669">
        <v>38148</v>
      </c>
      <c r="E1691" s="668">
        <v>1843.61</v>
      </c>
    </row>
    <row r="1692" spans="2:5" ht="15.95" customHeight="1">
      <c r="B1692" s="329">
        <v>372</v>
      </c>
      <c r="C1692" s="667" t="s">
        <v>5254</v>
      </c>
      <c r="D1692" s="669">
        <v>38148</v>
      </c>
      <c r="E1692" s="668">
        <v>531.79</v>
      </c>
    </row>
    <row r="1693" spans="2:5" ht="15.95" customHeight="1">
      <c r="B1693" s="107">
        <v>373</v>
      </c>
      <c r="C1693" s="667" t="s">
        <v>5253</v>
      </c>
      <c r="D1693" s="669">
        <v>38148</v>
      </c>
      <c r="E1693" s="668">
        <v>559.61</v>
      </c>
    </row>
    <row r="1694" spans="2:5" ht="15.95" customHeight="1">
      <c r="B1694" s="329">
        <v>374</v>
      </c>
      <c r="C1694" s="667" t="s">
        <v>5252</v>
      </c>
      <c r="D1694" s="669">
        <v>38148</v>
      </c>
      <c r="E1694" s="668">
        <v>600.27</v>
      </c>
    </row>
    <row r="1695" spans="2:5" ht="15.95" customHeight="1">
      <c r="B1695" s="329">
        <v>375</v>
      </c>
      <c r="C1695" s="667" t="s">
        <v>5251</v>
      </c>
      <c r="D1695" s="669">
        <v>38148</v>
      </c>
      <c r="E1695" s="668">
        <v>2446.02</v>
      </c>
    </row>
    <row r="1696" spans="2:5" ht="15.95" customHeight="1">
      <c r="B1696" s="107">
        <v>376</v>
      </c>
      <c r="C1696" s="667" t="s">
        <v>5250</v>
      </c>
      <c r="D1696" s="669">
        <v>38148</v>
      </c>
      <c r="E1696" s="668">
        <v>2060.8200000000002</v>
      </c>
    </row>
    <row r="1697" spans="2:5" ht="15.95" customHeight="1">
      <c r="B1697" s="329">
        <v>377</v>
      </c>
      <c r="C1697" s="667" t="s">
        <v>5249</v>
      </c>
      <c r="D1697" s="669">
        <v>38148</v>
      </c>
      <c r="E1697" s="668">
        <v>510.39</v>
      </c>
    </row>
    <row r="1698" spans="2:5" ht="15.95" customHeight="1">
      <c r="B1698" s="329">
        <v>378</v>
      </c>
      <c r="C1698" s="667" t="s">
        <v>5248</v>
      </c>
      <c r="D1698" s="669">
        <v>38148</v>
      </c>
      <c r="E1698" s="668">
        <v>486.85</v>
      </c>
    </row>
    <row r="1699" spans="2:5" ht="15.95" customHeight="1">
      <c r="B1699" s="107">
        <v>379</v>
      </c>
      <c r="C1699" s="667" t="s">
        <v>5247</v>
      </c>
      <c r="D1699" s="669">
        <v>38148</v>
      </c>
      <c r="E1699" s="668">
        <v>2182.8000000000002</v>
      </c>
    </row>
    <row r="1700" spans="2:5" ht="15.95" customHeight="1">
      <c r="B1700" s="329">
        <v>380</v>
      </c>
      <c r="C1700" s="667" t="s">
        <v>5246</v>
      </c>
      <c r="D1700" s="669">
        <v>38148</v>
      </c>
      <c r="E1700" s="668">
        <v>744.72</v>
      </c>
    </row>
    <row r="1701" spans="2:5" ht="15.95" customHeight="1">
      <c r="B1701" s="329">
        <v>381</v>
      </c>
      <c r="C1701" s="667" t="s">
        <v>5245</v>
      </c>
      <c r="D1701" s="669">
        <v>38148</v>
      </c>
      <c r="E1701" s="668">
        <v>1822.21</v>
      </c>
    </row>
    <row r="1702" spans="2:5" ht="15.95" customHeight="1">
      <c r="B1702" s="107">
        <v>382</v>
      </c>
      <c r="C1702" s="667" t="s">
        <v>5244</v>
      </c>
      <c r="D1702" s="669">
        <v>38148</v>
      </c>
      <c r="E1702" s="668">
        <v>792.87</v>
      </c>
    </row>
    <row r="1703" spans="2:5" ht="15.95" customHeight="1">
      <c r="B1703" s="329">
        <v>383</v>
      </c>
      <c r="C1703" s="667" t="s">
        <v>5243</v>
      </c>
      <c r="D1703" s="669">
        <v>38148</v>
      </c>
      <c r="E1703" s="668">
        <v>1459.48</v>
      </c>
    </row>
    <row r="1704" spans="2:5" ht="15.95" customHeight="1">
      <c r="B1704" s="329">
        <v>384</v>
      </c>
      <c r="C1704" s="667" t="s">
        <v>5242</v>
      </c>
      <c r="D1704" s="669">
        <v>38148</v>
      </c>
      <c r="E1704" s="668">
        <v>702.99</v>
      </c>
    </row>
    <row r="1705" spans="2:5" ht="15.95" customHeight="1">
      <c r="B1705" s="107">
        <v>385</v>
      </c>
      <c r="C1705" s="667" t="s">
        <v>5241</v>
      </c>
      <c r="D1705" s="669">
        <v>38148</v>
      </c>
      <c r="E1705" s="668">
        <v>467.59</v>
      </c>
    </row>
    <row r="1706" spans="2:5" ht="15.95" customHeight="1">
      <c r="B1706" s="329">
        <v>386</v>
      </c>
      <c r="C1706" s="667" t="s">
        <v>5240</v>
      </c>
      <c r="D1706" s="669">
        <v>38148</v>
      </c>
      <c r="E1706" s="668">
        <v>543.55999999999995</v>
      </c>
    </row>
    <row r="1707" spans="2:5" ht="15.95" customHeight="1">
      <c r="B1707" s="329">
        <v>387</v>
      </c>
      <c r="C1707" s="667" t="s">
        <v>5239</v>
      </c>
      <c r="D1707" s="669">
        <v>38148</v>
      </c>
      <c r="E1707" s="668">
        <v>667.68</v>
      </c>
    </row>
    <row r="1708" spans="2:5" ht="15.95" customHeight="1">
      <c r="B1708" s="107">
        <v>388</v>
      </c>
      <c r="C1708" s="667" t="s">
        <v>5238</v>
      </c>
      <c r="D1708" s="669">
        <v>38148</v>
      </c>
      <c r="E1708" s="668">
        <v>350.96</v>
      </c>
    </row>
    <row r="1709" spans="2:5" ht="15.95" customHeight="1">
      <c r="B1709" s="329">
        <v>389</v>
      </c>
      <c r="C1709" s="667" t="s">
        <v>5237</v>
      </c>
      <c r="D1709" s="669">
        <v>38148</v>
      </c>
      <c r="E1709" s="668">
        <v>226.84</v>
      </c>
    </row>
    <row r="1710" spans="2:5" ht="15.95" customHeight="1">
      <c r="B1710" s="329">
        <v>390</v>
      </c>
      <c r="C1710" s="667" t="s">
        <v>5236</v>
      </c>
      <c r="D1710" s="669">
        <v>38148</v>
      </c>
      <c r="E1710" s="668">
        <v>1922.9</v>
      </c>
    </row>
    <row r="1711" spans="2:5" ht="15.95" customHeight="1">
      <c r="B1711" s="107">
        <v>391</v>
      </c>
      <c r="C1711" s="667" t="s">
        <v>5236</v>
      </c>
      <c r="D1711" s="669">
        <v>38148</v>
      </c>
      <c r="E1711" s="668">
        <v>1922.9</v>
      </c>
    </row>
    <row r="1712" spans="2:5" ht="15.95" customHeight="1">
      <c r="B1712" s="329">
        <v>392</v>
      </c>
      <c r="C1712" s="667" t="s">
        <v>5236</v>
      </c>
      <c r="D1712" s="669">
        <v>38148</v>
      </c>
      <c r="E1712" s="668">
        <v>1922.9</v>
      </c>
    </row>
    <row r="1713" spans="2:5" ht="15.95" customHeight="1">
      <c r="B1713" s="329">
        <v>393</v>
      </c>
      <c r="C1713" s="667" t="s">
        <v>5236</v>
      </c>
      <c r="D1713" s="669">
        <v>38148</v>
      </c>
      <c r="E1713" s="668">
        <v>1922.89</v>
      </c>
    </row>
    <row r="1714" spans="2:5" ht="15.95" customHeight="1">
      <c r="B1714" s="107">
        <v>394</v>
      </c>
      <c r="C1714" s="667" t="s">
        <v>5235</v>
      </c>
      <c r="D1714" s="669">
        <v>38148</v>
      </c>
      <c r="E1714" s="668">
        <v>278.52</v>
      </c>
    </row>
    <row r="1715" spans="2:5" ht="15.95" customHeight="1">
      <c r="B1715" s="329">
        <v>395</v>
      </c>
      <c r="C1715" s="667" t="s">
        <v>5235</v>
      </c>
      <c r="D1715" s="669">
        <v>38148</v>
      </c>
      <c r="E1715" s="668">
        <v>278.52</v>
      </c>
    </row>
    <row r="1716" spans="2:5" ht="15.95" customHeight="1">
      <c r="B1716" s="329">
        <v>396</v>
      </c>
      <c r="C1716" s="667" t="s">
        <v>5235</v>
      </c>
      <c r="D1716" s="669">
        <v>38148</v>
      </c>
      <c r="E1716" s="668">
        <v>278.52</v>
      </c>
    </row>
    <row r="1717" spans="2:5" ht="15.95" customHeight="1">
      <c r="B1717" s="107">
        <v>397</v>
      </c>
      <c r="C1717" s="667" t="s">
        <v>5234</v>
      </c>
      <c r="D1717" s="669">
        <v>38148</v>
      </c>
      <c r="E1717" s="668">
        <v>117.27</v>
      </c>
    </row>
    <row r="1718" spans="2:5" ht="15.95" customHeight="1">
      <c r="B1718" s="329">
        <v>398</v>
      </c>
      <c r="C1718" s="667" t="s">
        <v>5233</v>
      </c>
      <c r="D1718" s="669">
        <v>38148</v>
      </c>
      <c r="E1718" s="668">
        <v>146.59</v>
      </c>
    </row>
    <row r="1719" spans="2:5" ht="15.95" customHeight="1">
      <c r="B1719" s="329">
        <v>399</v>
      </c>
      <c r="C1719" s="667" t="s">
        <v>5232</v>
      </c>
      <c r="D1719" s="669">
        <v>38148</v>
      </c>
      <c r="E1719" s="668">
        <v>36.700000000000003</v>
      </c>
    </row>
    <row r="1720" spans="2:5" ht="15.95" customHeight="1">
      <c r="B1720" s="107">
        <v>400</v>
      </c>
      <c r="C1720" s="667" t="s">
        <v>5231</v>
      </c>
      <c r="D1720" s="669">
        <v>38153</v>
      </c>
      <c r="E1720" s="668">
        <v>154.08000000000001</v>
      </c>
    </row>
    <row r="1721" spans="2:5" ht="15.95" customHeight="1">
      <c r="B1721" s="329">
        <v>401</v>
      </c>
      <c r="C1721" s="667" t="s">
        <v>5230</v>
      </c>
      <c r="D1721" s="669">
        <v>38153</v>
      </c>
      <c r="E1721" s="668">
        <v>115.56</v>
      </c>
    </row>
    <row r="1722" spans="2:5" ht="15.95" customHeight="1">
      <c r="B1722" s="329">
        <v>402</v>
      </c>
      <c r="C1722" s="667" t="s">
        <v>5229</v>
      </c>
      <c r="D1722" s="669">
        <v>38153</v>
      </c>
      <c r="E1722" s="668">
        <v>428</v>
      </c>
    </row>
    <row r="1723" spans="2:5" ht="15.95" customHeight="1">
      <c r="B1723" s="107">
        <v>403</v>
      </c>
      <c r="C1723" s="667" t="s">
        <v>5228</v>
      </c>
      <c r="D1723" s="669">
        <v>38153</v>
      </c>
      <c r="E1723" s="668">
        <v>335.98</v>
      </c>
    </row>
    <row r="1724" spans="2:5" ht="15.95" customHeight="1">
      <c r="B1724" s="329">
        <v>404</v>
      </c>
      <c r="C1724" s="667" t="s">
        <v>5227</v>
      </c>
      <c r="D1724" s="669">
        <v>38153</v>
      </c>
      <c r="E1724" s="668">
        <v>280.33999999999997</v>
      </c>
    </row>
    <row r="1725" spans="2:5" ht="15.95" customHeight="1">
      <c r="B1725" s="329">
        <v>405</v>
      </c>
      <c r="C1725" s="667" t="s">
        <v>5226</v>
      </c>
      <c r="D1725" s="669">
        <v>38153</v>
      </c>
      <c r="E1725" s="668">
        <v>248.24</v>
      </c>
    </row>
    <row r="1726" spans="2:5" ht="15.95" customHeight="1">
      <c r="B1726" s="107">
        <v>406</v>
      </c>
      <c r="C1726" s="667" t="s">
        <v>5225</v>
      </c>
      <c r="D1726" s="669">
        <v>38153</v>
      </c>
      <c r="E1726" s="668">
        <v>192.6</v>
      </c>
    </row>
    <row r="1727" spans="2:5" ht="15.95" customHeight="1">
      <c r="B1727" s="329">
        <v>407</v>
      </c>
      <c r="C1727" s="667" t="s">
        <v>5224</v>
      </c>
      <c r="D1727" s="669">
        <v>38153</v>
      </c>
      <c r="E1727" s="668">
        <v>102.72</v>
      </c>
    </row>
    <row r="1728" spans="2:5" ht="15.95" customHeight="1">
      <c r="B1728" s="329">
        <v>408</v>
      </c>
      <c r="C1728" s="667" t="s">
        <v>5223</v>
      </c>
      <c r="D1728" s="669">
        <v>38153</v>
      </c>
      <c r="E1728" s="668">
        <v>111.28</v>
      </c>
    </row>
    <row r="1729" spans="2:5" ht="15.95" customHeight="1">
      <c r="B1729" s="107">
        <v>409</v>
      </c>
      <c r="C1729" s="667" t="s">
        <v>5222</v>
      </c>
      <c r="D1729" s="669">
        <v>38153</v>
      </c>
      <c r="E1729" s="668">
        <v>395.9</v>
      </c>
    </row>
    <row r="1730" spans="2:5" ht="15.95" customHeight="1">
      <c r="B1730" s="329">
        <v>410</v>
      </c>
      <c r="C1730" s="667" t="s">
        <v>5221</v>
      </c>
      <c r="D1730" s="669">
        <v>38153</v>
      </c>
      <c r="E1730" s="668">
        <v>322.07</v>
      </c>
    </row>
    <row r="1731" spans="2:5" ht="15.95" customHeight="1">
      <c r="B1731" s="329">
        <v>411</v>
      </c>
      <c r="C1731" s="667" t="s">
        <v>5219</v>
      </c>
      <c r="D1731" s="669">
        <v>38153</v>
      </c>
      <c r="E1731" s="668">
        <v>258.49</v>
      </c>
    </row>
    <row r="1732" spans="2:5" ht="15.95" customHeight="1">
      <c r="B1732" s="107">
        <v>412</v>
      </c>
      <c r="C1732" s="667" t="s">
        <v>5220</v>
      </c>
      <c r="D1732" s="669">
        <v>38153</v>
      </c>
      <c r="E1732" s="668">
        <v>824.97</v>
      </c>
    </row>
    <row r="1733" spans="2:5" ht="15.95" customHeight="1">
      <c r="B1733" s="329">
        <v>413</v>
      </c>
      <c r="C1733" s="667" t="s">
        <v>5219</v>
      </c>
      <c r="D1733" s="669">
        <v>38153</v>
      </c>
      <c r="E1733" s="668">
        <v>258.49</v>
      </c>
    </row>
    <row r="1734" spans="2:5" ht="15.95" customHeight="1">
      <c r="B1734" s="329">
        <v>414</v>
      </c>
      <c r="C1734" s="667" t="s">
        <v>5219</v>
      </c>
      <c r="D1734" s="669">
        <v>38153</v>
      </c>
      <c r="E1734" s="668">
        <v>258.49</v>
      </c>
    </row>
    <row r="1735" spans="2:5" ht="15.95" customHeight="1">
      <c r="B1735" s="107">
        <v>415</v>
      </c>
      <c r="C1735" s="667" t="s">
        <v>5219</v>
      </c>
      <c r="D1735" s="669">
        <v>38153</v>
      </c>
      <c r="E1735" s="668">
        <v>258.49</v>
      </c>
    </row>
    <row r="1736" spans="2:5" ht="15.95" customHeight="1">
      <c r="B1736" s="329">
        <v>416</v>
      </c>
      <c r="C1736" s="667" t="s">
        <v>5219</v>
      </c>
      <c r="D1736" s="669">
        <v>38153</v>
      </c>
      <c r="E1736" s="668">
        <v>258.49</v>
      </c>
    </row>
    <row r="1737" spans="2:5" ht="15.95" customHeight="1">
      <c r="B1737" s="329">
        <v>417</v>
      </c>
      <c r="C1737" s="667" t="s">
        <v>5218</v>
      </c>
      <c r="D1737" s="669">
        <v>38561</v>
      </c>
      <c r="E1737" s="668">
        <v>1878.63</v>
      </c>
    </row>
    <row r="1738" spans="2:5" ht="15.95" customHeight="1">
      <c r="B1738" s="107">
        <v>418</v>
      </c>
      <c r="C1738" s="667" t="s">
        <v>5218</v>
      </c>
      <c r="D1738" s="669">
        <v>38561</v>
      </c>
      <c r="E1738" s="668">
        <v>1878.62</v>
      </c>
    </row>
    <row r="1739" spans="2:5" ht="15.95" customHeight="1">
      <c r="B1739" s="329">
        <v>419</v>
      </c>
      <c r="C1739" s="667" t="s">
        <v>5217</v>
      </c>
      <c r="D1739" s="669">
        <v>38586</v>
      </c>
      <c r="E1739" s="668">
        <v>1705.4</v>
      </c>
    </row>
    <row r="1740" spans="2:5" ht="15.95" customHeight="1">
      <c r="B1740" s="329">
        <v>420</v>
      </c>
      <c r="C1740" s="667" t="s">
        <v>5216</v>
      </c>
      <c r="D1740" s="669">
        <v>39931</v>
      </c>
      <c r="E1740" s="668">
        <v>1139.3399999999999</v>
      </c>
    </row>
    <row r="1741" spans="2:5" ht="15.95" customHeight="1">
      <c r="B1741" s="107">
        <v>421</v>
      </c>
      <c r="C1741" s="667" t="s">
        <v>5215</v>
      </c>
      <c r="D1741" s="669">
        <v>40341</v>
      </c>
      <c r="E1741" s="668">
        <v>2900</v>
      </c>
    </row>
    <row r="1742" spans="2:5" ht="15.95" customHeight="1">
      <c r="B1742" s="329">
        <v>422</v>
      </c>
      <c r="C1742" s="667" t="s">
        <v>5214</v>
      </c>
      <c r="D1742" s="669">
        <v>41058</v>
      </c>
      <c r="E1742" s="668">
        <v>3240.67</v>
      </c>
    </row>
    <row r="1743" spans="2:5" ht="15.95" customHeight="1">
      <c r="B1743" s="329">
        <v>423</v>
      </c>
      <c r="C1743" s="667" t="s">
        <v>5214</v>
      </c>
      <c r="D1743" s="669">
        <v>41058</v>
      </c>
      <c r="E1743" s="668">
        <v>3240.67</v>
      </c>
    </row>
    <row r="1744" spans="2:5" ht="15.95" customHeight="1">
      <c r="B1744" s="107">
        <v>424</v>
      </c>
      <c r="C1744" s="667" t="s">
        <v>5214</v>
      </c>
      <c r="D1744" s="669">
        <v>41058</v>
      </c>
      <c r="E1744" s="668">
        <v>3240.67</v>
      </c>
    </row>
    <row r="1745" spans="2:5" ht="15.95" customHeight="1">
      <c r="B1745" s="329">
        <v>425</v>
      </c>
      <c r="C1745" s="667" t="s">
        <v>5214</v>
      </c>
      <c r="D1745" s="669">
        <v>41058</v>
      </c>
      <c r="E1745" s="668">
        <v>3240.67</v>
      </c>
    </row>
    <row r="1746" spans="2:5" ht="15.95" customHeight="1">
      <c r="B1746" s="329">
        <v>426</v>
      </c>
      <c r="C1746" s="667" t="s">
        <v>5214</v>
      </c>
      <c r="D1746" s="669">
        <v>41058</v>
      </c>
      <c r="E1746" s="668">
        <v>3240.67</v>
      </c>
    </row>
    <row r="1747" spans="2:5" ht="15.95" customHeight="1">
      <c r="B1747" s="107">
        <v>427</v>
      </c>
      <c r="C1747" s="667" t="s">
        <v>5214</v>
      </c>
      <c r="D1747" s="669">
        <v>41058</v>
      </c>
      <c r="E1747" s="668">
        <v>3240.67</v>
      </c>
    </row>
    <row r="1748" spans="2:5" ht="15.95" customHeight="1">
      <c r="B1748" s="329">
        <v>428</v>
      </c>
      <c r="C1748" s="667" t="s">
        <v>5214</v>
      </c>
      <c r="D1748" s="669">
        <v>41058</v>
      </c>
      <c r="E1748" s="668">
        <v>3240.67</v>
      </c>
    </row>
    <row r="1749" spans="2:5" ht="15.95" customHeight="1">
      <c r="B1749" s="329">
        <v>429</v>
      </c>
      <c r="C1749" s="667" t="s">
        <v>5214</v>
      </c>
      <c r="D1749" s="669">
        <v>41058</v>
      </c>
      <c r="E1749" s="668">
        <v>3240.67</v>
      </c>
    </row>
    <row r="1750" spans="2:5" ht="15.95" customHeight="1">
      <c r="B1750" s="107">
        <v>430</v>
      </c>
      <c r="C1750" s="667" t="s">
        <v>5214</v>
      </c>
      <c r="D1750" s="669">
        <v>41058</v>
      </c>
      <c r="E1750" s="668">
        <v>3240.64</v>
      </c>
    </row>
    <row r="1751" spans="2:5" ht="15.95" customHeight="1">
      <c r="B1751" s="329">
        <v>431</v>
      </c>
      <c r="C1751" s="667" t="s">
        <v>3709</v>
      </c>
      <c r="D1751" s="669">
        <v>41173</v>
      </c>
      <c r="E1751" s="668">
        <v>1750</v>
      </c>
    </row>
    <row r="1752" spans="2:5" ht="15.95" customHeight="1">
      <c r="B1752" s="329">
        <v>432</v>
      </c>
      <c r="C1752" s="667" t="s">
        <v>5213</v>
      </c>
      <c r="D1752" s="669">
        <v>41447</v>
      </c>
      <c r="E1752" s="668">
        <v>400</v>
      </c>
    </row>
    <row r="1753" spans="2:5" ht="15.95" customHeight="1">
      <c r="B1753" s="107">
        <v>433</v>
      </c>
      <c r="C1753" s="667" t="s">
        <v>5212</v>
      </c>
      <c r="D1753" s="669">
        <v>41447</v>
      </c>
      <c r="E1753" s="668">
        <v>200</v>
      </c>
    </row>
    <row r="1754" spans="2:5" ht="15.95" customHeight="1">
      <c r="B1754" s="329">
        <v>434</v>
      </c>
      <c r="C1754" s="667" t="s">
        <v>5211</v>
      </c>
      <c r="D1754" s="669">
        <v>41447</v>
      </c>
      <c r="E1754" s="668">
        <v>100</v>
      </c>
    </row>
    <row r="1755" spans="2:5" ht="15.95" customHeight="1">
      <c r="B1755" s="329">
        <v>435</v>
      </c>
      <c r="C1755" s="667" t="s">
        <v>5210</v>
      </c>
      <c r="D1755" s="669">
        <v>41447</v>
      </c>
      <c r="E1755" s="668">
        <v>700</v>
      </c>
    </row>
    <row r="1756" spans="2:5" ht="15.95" customHeight="1">
      <c r="B1756" s="107">
        <v>436</v>
      </c>
      <c r="C1756" s="667" t="s">
        <v>5209</v>
      </c>
      <c r="D1756" s="669">
        <v>41447</v>
      </c>
      <c r="E1756" s="668">
        <v>850</v>
      </c>
    </row>
    <row r="1757" spans="2:5" ht="15.95" customHeight="1">
      <c r="B1757" s="329">
        <v>437</v>
      </c>
      <c r="C1757" s="667" t="s">
        <v>5208</v>
      </c>
      <c r="D1757" s="669">
        <v>41447</v>
      </c>
      <c r="E1757" s="668">
        <v>1500</v>
      </c>
    </row>
    <row r="1758" spans="2:5" ht="15.95" customHeight="1">
      <c r="B1758" s="329">
        <v>438</v>
      </c>
      <c r="C1758" s="667" t="s">
        <v>5207</v>
      </c>
      <c r="D1758" s="669">
        <v>41447</v>
      </c>
      <c r="E1758" s="668">
        <v>200</v>
      </c>
    </row>
    <row r="1759" spans="2:5" ht="15.95" customHeight="1">
      <c r="B1759" s="107">
        <v>439</v>
      </c>
      <c r="C1759" s="667" t="s">
        <v>5206</v>
      </c>
      <c r="D1759" s="669">
        <v>41447</v>
      </c>
      <c r="E1759" s="668">
        <v>260</v>
      </c>
    </row>
    <row r="1760" spans="2:5" ht="15.95" customHeight="1">
      <c r="B1760" s="329">
        <v>440</v>
      </c>
      <c r="C1760" s="667" t="s">
        <v>5205</v>
      </c>
      <c r="D1760" s="669">
        <v>41447</v>
      </c>
      <c r="E1760" s="668">
        <v>2400</v>
      </c>
    </row>
    <row r="1761" spans="2:5" ht="15.95" customHeight="1">
      <c r="B1761" s="329">
        <v>441</v>
      </c>
      <c r="C1761" s="667" t="s">
        <v>5204</v>
      </c>
      <c r="D1761" s="669">
        <v>41447</v>
      </c>
      <c r="E1761" s="668">
        <v>3000</v>
      </c>
    </row>
    <row r="1762" spans="2:5" ht="15.95" customHeight="1">
      <c r="B1762" s="107">
        <v>442</v>
      </c>
      <c r="C1762" s="667" t="s">
        <v>5203</v>
      </c>
      <c r="D1762" s="669">
        <v>41447</v>
      </c>
      <c r="E1762" s="668">
        <v>3500</v>
      </c>
    </row>
    <row r="1763" spans="2:5" ht="15.95" customHeight="1">
      <c r="B1763" s="329">
        <v>443</v>
      </c>
      <c r="C1763" s="667" t="s">
        <v>5202</v>
      </c>
      <c r="D1763" s="669">
        <v>41447</v>
      </c>
      <c r="E1763" s="668">
        <v>3500</v>
      </c>
    </row>
    <row r="1764" spans="2:5" ht="15.95" customHeight="1">
      <c r="B1764" s="329">
        <v>444</v>
      </c>
      <c r="C1764" s="667" t="s">
        <v>5201</v>
      </c>
      <c r="D1764" s="669">
        <v>41447</v>
      </c>
      <c r="E1764" s="668">
        <v>900</v>
      </c>
    </row>
    <row r="1765" spans="2:5" ht="15.95" customHeight="1">
      <c r="B1765" s="107">
        <v>445</v>
      </c>
      <c r="C1765" s="667" t="s">
        <v>5200</v>
      </c>
      <c r="D1765" s="669">
        <v>41447</v>
      </c>
      <c r="E1765" s="668">
        <v>3500</v>
      </c>
    </row>
    <row r="1766" spans="2:5" ht="15.95" customHeight="1">
      <c r="B1766" s="329">
        <v>446</v>
      </c>
      <c r="C1766" s="667" t="s">
        <v>5199</v>
      </c>
      <c r="D1766" s="669">
        <v>41447</v>
      </c>
      <c r="E1766" s="668">
        <v>140</v>
      </c>
    </row>
    <row r="1767" spans="2:5" ht="15.95" customHeight="1">
      <c r="B1767" s="329">
        <v>447</v>
      </c>
      <c r="C1767" s="667" t="s">
        <v>5198</v>
      </c>
      <c r="D1767" s="669">
        <v>41447</v>
      </c>
      <c r="E1767" s="668">
        <v>1000</v>
      </c>
    </row>
    <row r="1768" spans="2:5" ht="15.95" customHeight="1">
      <c r="B1768" s="107">
        <v>448</v>
      </c>
      <c r="C1768" s="667" t="s">
        <v>5197</v>
      </c>
      <c r="D1768" s="669">
        <v>41447</v>
      </c>
      <c r="E1768" s="668">
        <v>850</v>
      </c>
    </row>
    <row r="1769" spans="2:5" ht="15.95" customHeight="1">
      <c r="B1769" s="329">
        <v>449</v>
      </c>
      <c r="C1769" s="667" t="s">
        <v>5196</v>
      </c>
      <c r="D1769" s="669">
        <v>41447</v>
      </c>
      <c r="E1769" s="668">
        <v>2000</v>
      </c>
    </row>
    <row r="1770" spans="2:5" ht="15.95" customHeight="1">
      <c r="B1770" s="329">
        <v>450</v>
      </c>
      <c r="C1770" s="667" t="s">
        <v>5195</v>
      </c>
      <c r="D1770" s="669">
        <v>41537</v>
      </c>
      <c r="E1770" s="668">
        <v>3000</v>
      </c>
    </row>
    <row r="1771" spans="2:5" ht="15.95" customHeight="1">
      <c r="B1771" s="107">
        <v>451</v>
      </c>
      <c r="C1771" s="667" t="s">
        <v>5194</v>
      </c>
      <c r="D1771" s="669">
        <v>41537</v>
      </c>
      <c r="E1771" s="668">
        <v>2569.5</v>
      </c>
    </row>
    <row r="1772" spans="2:5" ht="15.95" customHeight="1">
      <c r="B1772" s="329">
        <v>452</v>
      </c>
      <c r="C1772" s="667" t="s">
        <v>5195</v>
      </c>
      <c r="D1772" s="669">
        <v>41537</v>
      </c>
      <c r="E1772" s="668">
        <v>3000</v>
      </c>
    </row>
    <row r="1773" spans="2:5" ht="15.95" customHeight="1">
      <c r="B1773" s="329">
        <v>453</v>
      </c>
      <c r="C1773" s="667" t="s">
        <v>5194</v>
      </c>
      <c r="D1773" s="669">
        <v>41537</v>
      </c>
      <c r="E1773" s="668">
        <v>2569.5</v>
      </c>
    </row>
    <row r="1774" spans="2:5" ht="15.95" customHeight="1">
      <c r="B1774" s="107">
        <v>454</v>
      </c>
      <c r="C1774" s="667" t="s">
        <v>5193</v>
      </c>
      <c r="D1774" s="669">
        <v>41542</v>
      </c>
      <c r="E1774" s="668">
        <v>2235.36</v>
      </c>
    </row>
    <row r="1775" spans="2:5" ht="15.95" customHeight="1">
      <c r="B1775" s="329">
        <v>455</v>
      </c>
      <c r="C1775" s="667" t="s">
        <v>5193</v>
      </c>
      <c r="D1775" s="669">
        <v>41542</v>
      </c>
      <c r="E1775" s="668">
        <v>2235.36</v>
      </c>
    </row>
    <row r="1776" spans="2:5" ht="15.95" customHeight="1">
      <c r="B1776" s="329">
        <v>456</v>
      </c>
      <c r="C1776" s="667" t="s">
        <v>5193</v>
      </c>
      <c r="D1776" s="669">
        <v>41542</v>
      </c>
      <c r="E1776" s="668">
        <v>2235.37</v>
      </c>
    </row>
    <row r="1777" spans="2:5" ht="15.95" customHeight="1">
      <c r="B1777" s="107">
        <v>457</v>
      </c>
      <c r="C1777" s="667" t="s">
        <v>5193</v>
      </c>
      <c r="D1777" s="669">
        <v>41542</v>
      </c>
      <c r="E1777" s="668">
        <v>2235.37</v>
      </c>
    </row>
    <row r="1778" spans="2:5" ht="15.95" customHeight="1">
      <c r="B1778" s="329">
        <v>458</v>
      </c>
      <c r="C1778" s="667" t="s">
        <v>3289</v>
      </c>
      <c r="D1778" s="669">
        <v>41775</v>
      </c>
      <c r="E1778" s="668">
        <v>3050</v>
      </c>
    </row>
    <row r="1779" spans="2:5" ht="15.95" customHeight="1">
      <c r="B1779" s="329">
        <v>459</v>
      </c>
      <c r="C1779" s="667" t="s">
        <v>3289</v>
      </c>
      <c r="D1779" s="669">
        <v>41775</v>
      </c>
      <c r="E1779" s="668">
        <v>3050</v>
      </c>
    </row>
    <row r="1780" spans="2:5" ht="15.95" customHeight="1">
      <c r="B1780" s="107">
        <v>460</v>
      </c>
      <c r="C1780" s="667" t="s">
        <v>3289</v>
      </c>
      <c r="D1780" s="669">
        <v>41775</v>
      </c>
      <c r="E1780" s="668">
        <v>3050</v>
      </c>
    </row>
    <row r="1781" spans="2:5" ht="15.95" customHeight="1">
      <c r="B1781" s="329">
        <v>461</v>
      </c>
      <c r="C1781" s="667" t="s">
        <v>3289</v>
      </c>
      <c r="D1781" s="669">
        <v>41775</v>
      </c>
      <c r="E1781" s="668">
        <v>3050</v>
      </c>
    </row>
    <row r="1782" spans="2:5" ht="15.95" customHeight="1">
      <c r="B1782" s="329">
        <v>462</v>
      </c>
      <c r="C1782" s="667" t="s">
        <v>3709</v>
      </c>
      <c r="D1782" s="669">
        <v>42128</v>
      </c>
      <c r="E1782" s="668">
        <v>1780</v>
      </c>
    </row>
    <row r="1783" spans="2:5" ht="15.95" customHeight="1">
      <c r="B1783" s="107">
        <v>463</v>
      </c>
      <c r="C1783" s="667" t="s">
        <v>3709</v>
      </c>
      <c r="D1783" s="669">
        <v>42128</v>
      </c>
      <c r="E1783" s="668">
        <v>1780</v>
      </c>
    </row>
    <row r="1784" spans="2:5" ht="15.95" customHeight="1">
      <c r="B1784" s="329">
        <v>464</v>
      </c>
      <c r="C1784" s="667" t="s">
        <v>3710</v>
      </c>
      <c r="D1784" s="669">
        <v>42355</v>
      </c>
      <c r="E1784" s="668">
        <v>2516</v>
      </c>
    </row>
    <row r="1785" spans="2:5" ht="15.95" customHeight="1">
      <c r="B1785" s="329">
        <v>465</v>
      </c>
      <c r="C1785" s="667" t="s">
        <v>3711</v>
      </c>
      <c r="D1785" s="669">
        <v>42711</v>
      </c>
      <c r="E1785" s="668">
        <v>675.47</v>
      </c>
    </row>
    <row r="1786" spans="2:5" ht="15.95" customHeight="1">
      <c r="B1786" s="107">
        <v>466</v>
      </c>
      <c r="C1786" s="667" t="s">
        <v>3712</v>
      </c>
      <c r="D1786" s="669">
        <v>42711</v>
      </c>
      <c r="E1786" s="668">
        <v>661.94</v>
      </c>
    </row>
    <row r="1787" spans="2:5" ht="15.95" customHeight="1">
      <c r="B1787" s="329">
        <v>467</v>
      </c>
      <c r="C1787" s="667" t="s">
        <v>3713</v>
      </c>
      <c r="D1787" s="669">
        <v>43054</v>
      </c>
      <c r="E1787" s="668">
        <v>2249.67</v>
      </c>
    </row>
    <row r="1788" spans="2:5" ht="15.95" customHeight="1">
      <c r="B1788" s="329">
        <v>468</v>
      </c>
      <c r="C1788" s="667" t="s">
        <v>3714</v>
      </c>
      <c r="D1788" s="669">
        <v>43054</v>
      </c>
      <c r="E1788" s="668">
        <v>2249.67</v>
      </c>
    </row>
    <row r="1789" spans="2:5" ht="15.95" customHeight="1">
      <c r="B1789" s="107">
        <v>469</v>
      </c>
      <c r="C1789" s="667" t="s">
        <v>3715</v>
      </c>
      <c r="D1789" s="669">
        <v>43067</v>
      </c>
      <c r="E1789" s="668">
        <v>682.85</v>
      </c>
    </row>
    <row r="1790" spans="2:5" ht="15.95" customHeight="1">
      <c r="B1790" s="329">
        <v>470</v>
      </c>
      <c r="C1790" s="667" t="s">
        <v>3716</v>
      </c>
      <c r="D1790" s="669">
        <v>43272</v>
      </c>
      <c r="E1790" s="668">
        <v>8334.19</v>
      </c>
    </row>
    <row r="1791" spans="2:5" ht="15.95" customHeight="1">
      <c r="B1791" s="329">
        <v>471</v>
      </c>
      <c r="C1791" s="667" t="s">
        <v>3717</v>
      </c>
      <c r="D1791" s="669">
        <v>43272</v>
      </c>
      <c r="E1791" s="668">
        <v>151.11000000000001</v>
      </c>
    </row>
    <row r="1792" spans="2:5" ht="15.95" customHeight="1">
      <c r="B1792" s="107">
        <v>472</v>
      </c>
      <c r="C1792" s="667" t="s">
        <v>3718</v>
      </c>
      <c r="D1792" s="669">
        <v>43272</v>
      </c>
      <c r="E1792" s="668">
        <v>434.33</v>
      </c>
    </row>
    <row r="1793" spans="2:5" ht="15.95" customHeight="1">
      <c r="B1793" s="329">
        <v>473</v>
      </c>
      <c r="C1793" s="667" t="s">
        <v>3718</v>
      </c>
      <c r="D1793" s="669">
        <v>43272</v>
      </c>
      <c r="E1793" s="668">
        <v>434.33</v>
      </c>
    </row>
    <row r="1794" spans="2:5" ht="15.95" customHeight="1">
      <c r="B1794" s="329">
        <v>474</v>
      </c>
      <c r="C1794" s="667" t="s">
        <v>3718</v>
      </c>
      <c r="D1794" s="669">
        <v>43272</v>
      </c>
      <c r="E1794" s="668">
        <v>434.33</v>
      </c>
    </row>
    <row r="1795" spans="2:5" ht="15.95" customHeight="1">
      <c r="B1795" s="107">
        <v>475</v>
      </c>
      <c r="C1795" s="667" t="s">
        <v>3718</v>
      </c>
      <c r="D1795" s="669">
        <v>43272</v>
      </c>
      <c r="E1795" s="668">
        <v>434.33</v>
      </c>
    </row>
    <row r="1796" spans="2:5" ht="15.95" customHeight="1">
      <c r="B1796" s="329">
        <v>476</v>
      </c>
      <c r="C1796" s="667" t="s">
        <v>3719</v>
      </c>
      <c r="D1796" s="669">
        <v>43272</v>
      </c>
      <c r="E1796" s="668">
        <v>434.33</v>
      </c>
    </row>
    <row r="1797" spans="2:5" ht="15.95" customHeight="1">
      <c r="B1797" s="329">
        <v>477</v>
      </c>
      <c r="C1797" s="667" t="s">
        <v>3719</v>
      </c>
      <c r="D1797" s="669">
        <v>43272</v>
      </c>
      <c r="E1797" s="668">
        <v>434.33</v>
      </c>
    </row>
    <row r="1798" spans="2:5" ht="15.95" customHeight="1">
      <c r="B1798" s="107">
        <v>478</v>
      </c>
      <c r="C1798" s="667" t="s">
        <v>3719</v>
      </c>
      <c r="D1798" s="669">
        <v>43272</v>
      </c>
      <c r="E1798" s="668">
        <v>434.33</v>
      </c>
    </row>
    <row r="1799" spans="2:5" ht="15.95" customHeight="1">
      <c r="B1799" s="329">
        <v>479</v>
      </c>
      <c r="C1799" s="667" t="s">
        <v>3719</v>
      </c>
      <c r="D1799" s="669">
        <v>43272</v>
      </c>
      <c r="E1799" s="668">
        <v>434.33</v>
      </c>
    </row>
    <row r="1800" spans="2:5" ht="15.95" customHeight="1">
      <c r="B1800" s="329">
        <v>480</v>
      </c>
      <c r="C1800" s="667" t="s">
        <v>3719</v>
      </c>
      <c r="D1800" s="669">
        <v>43272</v>
      </c>
      <c r="E1800" s="668">
        <v>434.32</v>
      </c>
    </row>
    <row r="1801" spans="2:5" ht="15.95" customHeight="1">
      <c r="B1801" s="107">
        <v>481</v>
      </c>
      <c r="C1801" s="667" t="s">
        <v>3719</v>
      </c>
      <c r="D1801" s="669">
        <v>43272</v>
      </c>
      <c r="E1801" s="668">
        <v>434.32</v>
      </c>
    </row>
    <row r="1802" spans="2:5" ht="15.95" customHeight="1">
      <c r="B1802" s="329">
        <v>482</v>
      </c>
      <c r="C1802" s="667" t="s">
        <v>3719</v>
      </c>
      <c r="D1802" s="669">
        <v>43272</v>
      </c>
      <c r="E1802" s="668">
        <v>434.32</v>
      </c>
    </row>
    <row r="1803" spans="2:5" ht="15.95" customHeight="1">
      <c r="B1803" s="329">
        <v>483</v>
      </c>
      <c r="C1803" s="667" t="s">
        <v>3719</v>
      </c>
      <c r="D1803" s="669">
        <v>43272</v>
      </c>
      <c r="E1803" s="668">
        <v>434.32</v>
      </c>
    </row>
    <row r="1804" spans="2:5" ht="15.95" customHeight="1">
      <c r="B1804" s="107">
        <v>484</v>
      </c>
      <c r="C1804" s="667" t="s">
        <v>3719</v>
      </c>
      <c r="D1804" s="669">
        <v>43272</v>
      </c>
      <c r="E1804" s="668">
        <v>434.32</v>
      </c>
    </row>
    <row r="1805" spans="2:5" ht="15.95" customHeight="1">
      <c r="B1805" s="329">
        <v>485</v>
      </c>
      <c r="C1805" s="667" t="s">
        <v>3719</v>
      </c>
      <c r="D1805" s="669">
        <v>43272</v>
      </c>
      <c r="E1805" s="668">
        <v>434.32</v>
      </c>
    </row>
    <row r="1806" spans="2:5" ht="15.95" customHeight="1">
      <c r="B1806" s="329">
        <v>486</v>
      </c>
      <c r="C1806" s="667" t="s">
        <v>3719</v>
      </c>
      <c r="D1806" s="669">
        <v>43272</v>
      </c>
      <c r="E1806" s="668">
        <v>434.32</v>
      </c>
    </row>
    <row r="1807" spans="2:5" ht="15.95" customHeight="1">
      <c r="B1807" s="107">
        <v>487</v>
      </c>
      <c r="C1807" s="667" t="s">
        <v>3719</v>
      </c>
      <c r="D1807" s="669">
        <v>43272</v>
      </c>
      <c r="E1807" s="668">
        <v>434.32</v>
      </c>
    </row>
    <row r="1808" spans="2:5" ht="15.95" customHeight="1">
      <c r="B1808" s="329">
        <v>488</v>
      </c>
      <c r="C1808" s="667" t="s">
        <v>3720</v>
      </c>
      <c r="D1808" s="669">
        <v>43272</v>
      </c>
      <c r="E1808" s="668">
        <v>434.33</v>
      </c>
    </row>
    <row r="1809" spans="2:5" ht="15.95" customHeight="1">
      <c r="B1809" s="329">
        <v>489</v>
      </c>
      <c r="C1809" s="667" t="s">
        <v>3720</v>
      </c>
      <c r="D1809" s="669">
        <v>43272</v>
      </c>
      <c r="E1809" s="668">
        <v>434.33</v>
      </c>
    </row>
    <row r="1810" spans="2:5" ht="15.95" customHeight="1">
      <c r="B1810" s="107">
        <v>490</v>
      </c>
      <c r="C1810" s="667" t="s">
        <v>3882</v>
      </c>
      <c r="D1810" s="669">
        <v>43516</v>
      </c>
      <c r="E1810" s="668">
        <v>5943</v>
      </c>
    </row>
    <row r="1811" spans="2:5" ht="15.95" customHeight="1">
      <c r="B1811" s="329">
        <v>491</v>
      </c>
      <c r="C1811" s="667" t="s">
        <v>3883</v>
      </c>
      <c r="D1811" s="669">
        <v>43888</v>
      </c>
      <c r="E1811" s="668">
        <v>643.09</v>
      </c>
    </row>
    <row r="1812" spans="2:5" ht="15.95" customHeight="1">
      <c r="B1812" s="329">
        <v>492</v>
      </c>
      <c r="C1812" s="667" t="s">
        <v>3884</v>
      </c>
      <c r="D1812" s="669">
        <v>43893</v>
      </c>
      <c r="E1812" s="668">
        <v>546.12</v>
      </c>
    </row>
    <row r="1813" spans="2:5" ht="15.95" customHeight="1">
      <c r="B1813" s="107">
        <v>493</v>
      </c>
      <c r="C1813" s="667" t="s">
        <v>3885</v>
      </c>
      <c r="D1813" s="669">
        <v>43893</v>
      </c>
      <c r="E1813" s="668">
        <v>1694.94</v>
      </c>
    </row>
    <row r="1814" spans="2:5" ht="15.95" customHeight="1">
      <c r="B1814" s="329">
        <v>494</v>
      </c>
      <c r="C1814" s="667" t="s">
        <v>3885</v>
      </c>
      <c r="D1814" s="669">
        <v>43893</v>
      </c>
      <c r="E1814" s="668">
        <v>1694.94</v>
      </c>
    </row>
    <row r="1815" spans="2:5" ht="15.95" customHeight="1">
      <c r="B1815" s="329">
        <v>495</v>
      </c>
      <c r="C1815" s="667" t="s">
        <v>3886</v>
      </c>
      <c r="D1815" s="669">
        <v>43893</v>
      </c>
      <c r="E1815" s="668">
        <v>2214</v>
      </c>
    </row>
    <row r="1816" spans="2:5" ht="15.95" customHeight="1">
      <c r="B1816" s="107">
        <v>496</v>
      </c>
      <c r="C1816" s="667" t="s">
        <v>3887</v>
      </c>
      <c r="D1816" s="669">
        <v>44176</v>
      </c>
      <c r="E1816" s="668">
        <v>2749.4</v>
      </c>
    </row>
    <row r="1817" spans="2:5" ht="15.95" customHeight="1">
      <c r="B1817" s="329">
        <v>497</v>
      </c>
      <c r="C1817" s="667" t="s">
        <v>3887</v>
      </c>
      <c r="D1817" s="669">
        <v>44176</v>
      </c>
      <c r="E1817" s="668">
        <v>2749.4</v>
      </c>
    </row>
    <row r="1818" spans="2:5" ht="15.95" customHeight="1">
      <c r="B1818" s="329">
        <v>498</v>
      </c>
      <c r="C1818" s="667" t="s">
        <v>3887</v>
      </c>
      <c r="D1818" s="669">
        <v>44176</v>
      </c>
      <c r="E1818" s="668">
        <v>2749.4</v>
      </c>
    </row>
    <row r="1819" spans="2:5" ht="15.95" customHeight="1">
      <c r="B1819" s="107">
        <v>499</v>
      </c>
      <c r="C1819" s="667" t="s">
        <v>3888</v>
      </c>
      <c r="D1819" s="669">
        <v>44176</v>
      </c>
      <c r="E1819" s="668">
        <v>812.33</v>
      </c>
    </row>
    <row r="1820" spans="2:5" ht="15.95" customHeight="1">
      <c r="B1820" s="329">
        <v>500</v>
      </c>
      <c r="C1820" s="667" t="s">
        <v>3889</v>
      </c>
      <c r="D1820" s="669">
        <v>44186</v>
      </c>
      <c r="E1820" s="668">
        <v>91.7</v>
      </c>
    </row>
    <row r="1821" spans="2:5" ht="15.95" customHeight="1">
      <c r="B1821" s="329">
        <v>501</v>
      </c>
      <c r="C1821" s="667" t="s">
        <v>3890</v>
      </c>
      <c r="D1821" s="669">
        <v>44186</v>
      </c>
      <c r="E1821" s="668">
        <v>456.11</v>
      </c>
    </row>
    <row r="1822" spans="2:5" ht="15.95" customHeight="1">
      <c r="B1822" s="107">
        <v>502</v>
      </c>
      <c r="C1822" s="667" t="s">
        <v>3891</v>
      </c>
      <c r="D1822" s="669">
        <v>44186</v>
      </c>
      <c r="E1822" s="668">
        <v>1393.35</v>
      </c>
    </row>
    <row r="1823" spans="2:5" ht="15.95" customHeight="1">
      <c r="B1823" s="329">
        <v>503</v>
      </c>
      <c r="C1823" s="667" t="s">
        <v>3892</v>
      </c>
      <c r="D1823" s="669">
        <v>44186</v>
      </c>
      <c r="E1823" s="668">
        <v>781.23</v>
      </c>
    </row>
    <row r="1824" spans="2:5" ht="15.95" customHeight="1">
      <c r="B1824" s="329">
        <v>504</v>
      </c>
      <c r="C1824" s="667" t="s">
        <v>3893</v>
      </c>
      <c r="D1824" s="669">
        <v>44186</v>
      </c>
      <c r="E1824" s="668">
        <v>500.18</v>
      </c>
    </row>
    <row r="1825" spans="2:5" ht="15.95" customHeight="1">
      <c r="B1825" s="107">
        <v>505</v>
      </c>
      <c r="C1825" s="667" t="s">
        <v>3893</v>
      </c>
      <c r="D1825" s="669">
        <v>44186</v>
      </c>
      <c r="E1825" s="668">
        <v>500.18</v>
      </c>
    </row>
    <row r="1826" spans="2:5" ht="15.95" customHeight="1">
      <c r="B1826" s="329">
        <v>506</v>
      </c>
      <c r="C1826" s="667" t="s">
        <v>3893</v>
      </c>
      <c r="D1826" s="669">
        <v>44186</v>
      </c>
      <c r="E1826" s="668">
        <v>500.18</v>
      </c>
    </row>
    <row r="1827" spans="2:5" ht="15.95" customHeight="1">
      <c r="B1827" s="329">
        <v>507</v>
      </c>
      <c r="C1827" s="667" t="s">
        <v>3893</v>
      </c>
      <c r="D1827" s="669">
        <v>44186</v>
      </c>
      <c r="E1827" s="668">
        <v>500.18</v>
      </c>
    </row>
    <row r="1828" spans="2:5" ht="15.95" customHeight="1">
      <c r="B1828" s="107">
        <v>508</v>
      </c>
      <c r="C1828" s="667" t="s">
        <v>3893</v>
      </c>
      <c r="D1828" s="669">
        <v>44186</v>
      </c>
      <c r="E1828" s="668">
        <v>500.18</v>
      </c>
    </row>
    <row r="1829" spans="2:5" ht="15.95" customHeight="1">
      <c r="B1829" s="329">
        <v>509</v>
      </c>
      <c r="C1829" s="667" t="s">
        <v>3893</v>
      </c>
      <c r="D1829" s="669">
        <v>44186</v>
      </c>
      <c r="E1829" s="668">
        <v>500.18</v>
      </c>
    </row>
    <row r="1830" spans="2:5" ht="15.95" customHeight="1">
      <c r="B1830" s="329">
        <v>510</v>
      </c>
      <c r="C1830" s="667" t="s">
        <v>3893</v>
      </c>
      <c r="D1830" s="669">
        <v>44186</v>
      </c>
      <c r="E1830" s="668">
        <v>500.18</v>
      </c>
    </row>
    <row r="1831" spans="2:5" ht="15.95" customHeight="1">
      <c r="B1831" s="107">
        <v>511</v>
      </c>
      <c r="C1831" s="667" t="s">
        <v>3893</v>
      </c>
      <c r="D1831" s="669">
        <v>44186</v>
      </c>
      <c r="E1831" s="668">
        <v>500.18</v>
      </c>
    </row>
    <row r="1832" spans="2:5" ht="15.95" customHeight="1">
      <c r="B1832" s="329">
        <v>512</v>
      </c>
      <c r="C1832" s="667" t="s">
        <v>3894</v>
      </c>
      <c r="D1832" s="669">
        <v>44186</v>
      </c>
      <c r="E1832" s="668">
        <v>1476.71</v>
      </c>
    </row>
    <row r="1833" spans="2:5" ht="15.95" customHeight="1">
      <c r="B1833" s="107">
        <v>513</v>
      </c>
      <c r="C1833" s="667" t="s">
        <v>3894</v>
      </c>
      <c r="D1833" s="669">
        <v>44186</v>
      </c>
      <c r="E1833" s="668">
        <v>1476.71</v>
      </c>
    </row>
    <row r="1834" spans="2:5" ht="15.95" customHeight="1">
      <c r="B1834" s="329">
        <v>514</v>
      </c>
      <c r="C1834" s="667" t="s">
        <v>3895</v>
      </c>
      <c r="D1834" s="669">
        <v>44237</v>
      </c>
      <c r="E1834" s="668">
        <v>831.38</v>
      </c>
    </row>
    <row r="1835" spans="2:5" ht="15.95" customHeight="1">
      <c r="B1835" s="329">
        <v>515</v>
      </c>
      <c r="C1835" s="667" t="s">
        <v>5192</v>
      </c>
      <c r="D1835" s="669">
        <v>44425</v>
      </c>
      <c r="E1835" s="668">
        <v>3098.22</v>
      </c>
    </row>
    <row r="1836" spans="2:5" ht="15.95" customHeight="1">
      <c r="B1836" s="107">
        <v>516</v>
      </c>
      <c r="C1836" s="667" t="s">
        <v>5192</v>
      </c>
      <c r="D1836" s="669">
        <v>44497</v>
      </c>
      <c r="E1836" s="668">
        <v>3098.21</v>
      </c>
    </row>
    <row r="1837" spans="2:5" ht="15.95" customHeight="1">
      <c r="B1837" s="329">
        <v>517</v>
      </c>
      <c r="C1837" s="667" t="s">
        <v>3122</v>
      </c>
      <c r="D1837" s="669">
        <v>35217</v>
      </c>
      <c r="E1837" s="668">
        <v>128.63</v>
      </c>
    </row>
    <row r="1838" spans="2:5" ht="15.95" customHeight="1">
      <c r="B1838" s="329">
        <v>518</v>
      </c>
      <c r="C1838" s="667" t="s">
        <v>3121</v>
      </c>
      <c r="D1838" s="669">
        <v>35218</v>
      </c>
      <c r="E1838" s="668">
        <v>779.12</v>
      </c>
    </row>
    <row r="1839" spans="2:5" ht="15.95" customHeight="1">
      <c r="B1839" s="107">
        <v>519</v>
      </c>
      <c r="C1839" s="667" t="s">
        <v>3120</v>
      </c>
      <c r="D1839" s="669">
        <v>35218</v>
      </c>
      <c r="E1839" s="668">
        <v>400</v>
      </c>
    </row>
    <row r="1840" spans="2:5" ht="15.95" customHeight="1">
      <c r="B1840" s="329">
        <v>520</v>
      </c>
      <c r="C1840" s="667" t="s">
        <v>3119</v>
      </c>
      <c r="D1840" s="669">
        <v>35948</v>
      </c>
      <c r="E1840" s="668">
        <v>398.77</v>
      </c>
    </row>
    <row r="1841" spans="2:5" ht="15.95" customHeight="1">
      <c r="B1841" s="329">
        <v>521</v>
      </c>
      <c r="C1841" s="667" t="s">
        <v>3126</v>
      </c>
      <c r="D1841" s="669">
        <v>35948</v>
      </c>
      <c r="E1841" s="668">
        <v>904</v>
      </c>
    </row>
    <row r="1842" spans="2:5" ht="15.95" customHeight="1">
      <c r="B1842" s="107">
        <v>522</v>
      </c>
      <c r="C1842" s="667" t="s">
        <v>3125</v>
      </c>
      <c r="D1842" s="669">
        <v>36685</v>
      </c>
      <c r="E1842" s="668">
        <v>500</v>
      </c>
    </row>
    <row r="1843" spans="2:5" ht="15.95" customHeight="1">
      <c r="B1843" s="329">
        <v>523</v>
      </c>
      <c r="C1843" s="667" t="s">
        <v>276</v>
      </c>
      <c r="D1843" s="669">
        <v>37050</v>
      </c>
      <c r="E1843" s="668">
        <v>1070</v>
      </c>
    </row>
    <row r="1844" spans="2:5" ht="15.95" customHeight="1">
      <c r="B1844" s="329">
        <v>524</v>
      </c>
      <c r="C1844" s="667" t="s">
        <v>3124</v>
      </c>
      <c r="D1844" s="669">
        <v>37050</v>
      </c>
      <c r="E1844" s="668">
        <v>816.39</v>
      </c>
    </row>
    <row r="1845" spans="2:5" ht="15.95" customHeight="1">
      <c r="B1845" s="107">
        <v>525</v>
      </c>
      <c r="C1845" s="667" t="s">
        <v>3123</v>
      </c>
      <c r="D1845" s="669">
        <v>37050</v>
      </c>
      <c r="E1845" s="668">
        <v>447.98</v>
      </c>
    </row>
    <row r="1846" spans="2:5" ht="15.95" customHeight="1">
      <c r="B1846" s="329">
        <v>526</v>
      </c>
      <c r="C1846" s="667" t="s">
        <v>3674</v>
      </c>
      <c r="D1846" s="669">
        <v>38148</v>
      </c>
      <c r="E1846" s="668">
        <v>139.1</v>
      </c>
    </row>
    <row r="1847" spans="2:5" ht="15.95" customHeight="1">
      <c r="B1847" s="329">
        <v>527</v>
      </c>
      <c r="C1847" s="667" t="s">
        <v>3127</v>
      </c>
      <c r="D1847" s="669">
        <v>38148</v>
      </c>
      <c r="E1847" s="668">
        <v>635.9</v>
      </c>
    </row>
    <row r="1848" spans="2:5" ht="15.95" customHeight="1">
      <c r="B1848" s="107">
        <v>528</v>
      </c>
      <c r="C1848" s="667" t="s">
        <v>3675</v>
      </c>
      <c r="D1848" s="669">
        <v>38148</v>
      </c>
      <c r="E1848" s="668">
        <v>428.1</v>
      </c>
    </row>
    <row r="1849" spans="2:5" ht="15.95" customHeight="1">
      <c r="B1849" s="329">
        <v>529</v>
      </c>
      <c r="C1849" s="667" t="s">
        <v>3676</v>
      </c>
      <c r="D1849" s="669">
        <v>38148</v>
      </c>
      <c r="E1849" s="668">
        <v>337.65</v>
      </c>
    </row>
    <row r="1850" spans="2:5" ht="15.95" customHeight="1">
      <c r="B1850" s="329">
        <v>530</v>
      </c>
      <c r="C1850" s="667" t="s">
        <v>3128</v>
      </c>
      <c r="D1850" s="669">
        <v>38148</v>
      </c>
      <c r="E1850" s="668">
        <v>855.79</v>
      </c>
    </row>
    <row r="1851" spans="2:5" ht="15.95" customHeight="1">
      <c r="B1851" s="107">
        <v>531</v>
      </c>
      <c r="C1851" s="667" t="s">
        <v>3677</v>
      </c>
      <c r="D1851" s="669">
        <v>38148</v>
      </c>
      <c r="E1851" s="668">
        <v>358.45</v>
      </c>
    </row>
    <row r="1852" spans="2:5" ht="15.95" customHeight="1">
      <c r="B1852" s="329">
        <v>532</v>
      </c>
      <c r="C1852" s="667" t="s">
        <v>3678</v>
      </c>
      <c r="D1852" s="669">
        <v>38148</v>
      </c>
      <c r="E1852" s="668">
        <v>170.03</v>
      </c>
    </row>
    <row r="1853" spans="2:5" ht="15.95" customHeight="1">
      <c r="B1853" s="329">
        <v>533</v>
      </c>
      <c r="C1853" s="667" t="s">
        <v>3679</v>
      </c>
      <c r="D1853" s="669">
        <v>38148</v>
      </c>
      <c r="E1853" s="668">
        <v>175.91</v>
      </c>
    </row>
    <row r="1854" spans="2:5" ht="15.95" customHeight="1">
      <c r="B1854" s="107">
        <v>534</v>
      </c>
      <c r="C1854" s="667" t="s">
        <v>3680</v>
      </c>
      <c r="D1854" s="669">
        <v>38148</v>
      </c>
      <c r="E1854" s="668">
        <v>1447.04</v>
      </c>
    </row>
    <row r="1855" spans="2:5" ht="15.95" customHeight="1">
      <c r="B1855" s="329">
        <v>535</v>
      </c>
      <c r="C1855" s="667" t="s">
        <v>3674</v>
      </c>
      <c r="D1855" s="669">
        <v>38148</v>
      </c>
      <c r="E1855" s="668">
        <v>139.1</v>
      </c>
    </row>
    <row r="1856" spans="2:5" ht="15.95" customHeight="1">
      <c r="B1856" s="329">
        <v>536</v>
      </c>
      <c r="C1856" s="667" t="s">
        <v>3127</v>
      </c>
      <c r="D1856" s="669">
        <v>38148</v>
      </c>
      <c r="E1856" s="668">
        <v>635.9</v>
      </c>
    </row>
    <row r="1857" spans="2:5" ht="15.95" customHeight="1">
      <c r="B1857" s="107">
        <v>537</v>
      </c>
      <c r="C1857" s="667" t="s">
        <v>3127</v>
      </c>
      <c r="D1857" s="669">
        <v>38148</v>
      </c>
      <c r="E1857" s="668">
        <v>635.9</v>
      </c>
    </row>
    <row r="1858" spans="2:5" ht="15.95" customHeight="1">
      <c r="B1858" s="329">
        <v>538</v>
      </c>
      <c r="C1858" s="667" t="s">
        <v>3677</v>
      </c>
      <c r="D1858" s="669">
        <v>38148</v>
      </c>
      <c r="E1858" s="668">
        <v>358.45</v>
      </c>
    </row>
    <row r="1859" spans="2:5" ht="15.95" customHeight="1">
      <c r="B1859" s="329">
        <v>539</v>
      </c>
      <c r="C1859" s="667" t="s">
        <v>3677</v>
      </c>
      <c r="D1859" s="669">
        <v>38148</v>
      </c>
      <c r="E1859" s="668">
        <v>358.45</v>
      </c>
    </row>
    <row r="1860" spans="2:5" ht="15.95" customHeight="1">
      <c r="B1860" s="107">
        <v>540</v>
      </c>
      <c r="C1860" s="667" t="s">
        <v>3677</v>
      </c>
      <c r="D1860" s="669">
        <v>38148</v>
      </c>
      <c r="E1860" s="668">
        <v>358.45</v>
      </c>
    </row>
    <row r="1861" spans="2:5" ht="15.95" customHeight="1">
      <c r="B1861" s="329">
        <v>541</v>
      </c>
      <c r="C1861" s="667" t="s">
        <v>3674</v>
      </c>
      <c r="D1861" s="669">
        <v>38148</v>
      </c>
      <c r="E1861" s="668">
        <v>139.12</v>
      </c>
    </row>
    <row r="1862" spans="2:5" ht="15.95" customHeight="1">
      <c r="B1862" s="329">
        <v>542</v>
      </c>
      <c r="C1862" s="667" t="s">
        <v>3129</v>
      </c>
      <c r="D1862" s="669">
        <v>38153</v>
      </c>
      <c r="E1862" s="668">
        <v>920.2</v>
      </c>
    </row>
    <row r="1863" spans="2:5" ht="15.95" customHeight="1">
      <c r="B1863" s="107">
        <v>543</v>
      </c>
      <c r="C1863" s="667" t="s">
        <v>3104</v>
      </c>
      <c r="D1863" s="669">
        <v>38518</v>
      </c>
      <c r="E1863" s="668">
        <v>696.72</v>
      </c>
    </row>
    <row r="1864" spans="2:5" ht="15.95" customHeight="1">
      <c r="B1864" s="329">
        <v>544</v>
      </c>
      <c r="C1864" s="667" t="s">
        <v>3130</v>
      </c>
      <c r="D1864" s="669">
        <v>38818</v>
      </c>
      <c r="E1864" s="668">
        <v>600</v>
      </c>
    </row>
    <row r="1865" spans="2:5" ht="15.95" customHeight="1">
      <c r="B1865" s="329">
        <v>545</v>
      </c>
      <c r="C1865" s="667" t="s">
        <v>3131</v>
      </c>
      <c r="D1865" s="669">
        <v>38883</v>
      </c>
      <c r="E1865" s="668">
        <v>140</v>
      </c>
    </row>
    <row r="1866" spans="2:5" ht="15.95" customHeight="1">
      <c r="B1866" s="107">
        <v>546</v>
      </c>
      <c r="C1866" s="667" t="s">
        <v>3131</v>
      </c>
      <c r="D1866" s="669">
        <v>38883</v>
      </c>
      <c r="E1866" s="668">
        <v>140</v>
      </c>
    </row>
    <row r="1867" spans="2:5" ht="15.95" customHeight="1">
      <c r="B1867" s="329">
        <v>547</v>
      </c>
      <c r="C1867" s="667" t="s">
        <v>3131</v>
      </c>
      <c r="D1867" s="669">
        <v>38883</v>
      </c>
      <c r="E1867" s="668">
        <v>140</v>
      </c>
    </row>
    <row r="1868" spans="2:5" ht="15.95" customHeight="1">
      <c r="B1868" s="329">
        <v>548</v>
      </c>
      <c r="C1868" s="667" t="s">
        <v>3131</v>
      </c>
      <c r="D1868" s="669">
        <v>38883</v>
      </c>
      <c r="E1868" s="668">
        <v>140</v>
      </c>
    </row>
    <row r="1869" spans="2:5" ht="15.95" customHeight="1">
      <c r="B1869" s="107">
        <v>549</v>
      </c>
      <c r="C1869" s="667" t="s">
        <v>3131</v>
      </c>
      <c r="D1869" s="669">
        <v>38883</v>
      </c>
      <c r="E1869" s="668">
        <v>140</v>
      </c>
    </row>
    <row r="1870" spans="2:5" ht="15.95" customHeight="1">
      <c r="B1870" s="329">
        <v>550</v>
      </c>
      <c r="C1870" s="667" t="s">
        <v>3131</v>
      </c>
      <c r="D1870" s="669">
        <v>38883</v>
      </c>
      <c r="E1870" s="668">
        <v>140</v>
      </c>
    </row>
    <row r="1871" spans="2:5" ht="15.95" customHeight="1">
      <c r="B1871" s="329">
        <v>551</v>
      </c>
      <c r="C1871" s="667" t="s">
        <v>3131</v>
      </c>
      <c r="D1871" s="669">
        <v>38883</v>
      </c>
      <c r="E1871" s="668">
        <v>140</v>
      </c>
    </row>
    <row r="1872" spans="2:5" ht="15.95" customHeight="1">
      <c r="B1872" s="107">
        <v>552</v>
      </c>
      <c r="C1872" s="667" t="s">
        <v>3131</v>
      </c>
      <c r="D1872" s="669">
        <v>38883</v>
      </c>
      <c r="E1872" s="668">
        <v>140</v>
      </c>
    </row>
    <row r="1873" spans="2:5" ht="15.95" customHeight="1">
      <c r="B1873" s="329">
        <v>553</v>
      </c>
      <c r="C1873" s="667" t="s">
        <v>3131</v>
      </c>
      <c r="D1873" s="669">
        <v>38883</v>
      </c>
      <c r="E1873" s="668">
        <v>140</v>
      </c>
    </row>
    <row r="1874" spans="2:5" ht="15.95" customHeight="1">
      <c r="B1874" s="329">
        <v>554</v>
      </c>
      <c r="C1874" s="667" t="s">
        <v>3131</v>
      </c>
      <c r="D1874" s="669">
        <v>38883</v>
      </c>
      <c r="E1874" s="668">
        <v>140</v>
      </c>
    </row>
    <row r="1875" spans="2:5" ht="15.95" customHeight="1">
      <c r="B1875" s="107">
        <v>555</v>
      </c>
      <c r="C1875" s="667" t="s">
        <v>3135</v>
      </c>
      <c r="D1875" s="669">
        <v>38910</v>
      </c>
      <c r="E1875" s="668">
        <v>1799</v>
      </c>
    </row>
    <row r="1876" spans="2:5" ht="15.95" customHeight="1">
      <c r="B1876" s="329">
        <v>556</v>
      </c>
      <c r="C1876" s="667" t="s">
        <v>3681</v>
      </c>
      <c r="D1876" s="669">
        <v>39615</v>
      </c>
      <c r="E1876" s="668">
        <v>319.67</v>
      </c>
    </row>
    <row r="1877" spans="2:5" ht="15.95" customHeight="1">
      <c r="B1877" s="329">
        <v>557</v>
      </c>
      <c r="C1877" s="667" t="s">
        <v>276</v>
      </c>
      <c r="D1877" s="669">
        <v>39615</v>
      </c>
      <c r="E1877" s="668">
        <v>1885.25</v>
      </c>
    </row>
    <row r="1878" spans="2:5" ht="15.95" customHeight="1">
      <c r="B1878" s="107">
        <v>558</v>
      </c>
      <c r="C1878" s="667" t="s">
        <v>3134</v>
      </c>
      <c r="D1878" s="669">
        <v>39980</v>
      </c>
      <c r="E1878" s="668">
        <v>2490</v>
      </c>
    </row>
    <row r="1879" spans="2:5" ht="15.95" customHeight="1">
      <c r="B1879" s="329">
        <v>559</v>
      </c>
      <c r="C1879" s="667" t="s">
        <v>3137</v>
      </c>
      <c r="D1879" s="669">
        <v>40038</v>
      </c>
      <c r="E1879" s="668">
        <v>1146.72</v>
      </c>
    </row>
    <row r="1880" spans="2:5" ht="15.95" customHeight="1">
      <c r="B1880" s="329">
        <v>560</v>
      </c>
      <c r="C1880" s="667" t="s">
        <v>3136</v>
      </c>
      <c r="D1880" s="669">
        <v>40415</v>
      </c>
      <c r="E1880" s="668">
        <v>867.21</v>
      </c>
    </row>
    <row r="1881" spans="2:5" ht="15.95" customHeight="1">
      <c r="B1881" s="107">
        <v>561</v>
      </c>
      <c r="C1881" s="667" t="s">
        <v>3090</v>
      </c>
      <c r="D1881" s="669">
        <v>40651</v>
      </c>
      <c r="E1881" s="668">
        <v>1787</v>
      </c>
    </row>
    <row r="1882" spans="2:5" ht="15.95" customHeight="1">
      <c r="B1882" s="329">
        <v>562</v>
      </c>
      <c r="C1882" s="667" t="s">
        <v>3102</v>
      </c>
      <c r="D1882" s="669">
        <v>40695</v>
      </c>
      <c r="E1882" s="668">
        <v>1173.6600000000001</v>
      </c>
    </row>
    <row r="1883" spans="2:5" ht="15.95" customHeight="1">
      <c r="B1883" s="329">
        <v>563</v>
      </c>
      <c r="C1883" s="667" t="s">
        <v>3102</v>
      </c>
      <c r="D1883" s="669">
        <v>40695</v>
      </c>
      <c r="E1883" s="668">
        <v>1173.6600000000001</v>
      </c>
    </row>
    <row r="1884" spans="2:5" ht="15.95" customHeight="1">
      <c r="B1884" s="107">
        <v>564</v>
      </c>
      <c r="C1884" s="667" t="s">
        <v>3102</v>
      </c>
      <c r="D1884" s="669">
        <v>40695</v>
      </c>
      <c r="E1884" s="668">
        <v>1173.6600000000001</v>
      </c>
    </row>
    <row r="1885" spans="2:5" ht="15.95" customHeight="1">
      <c r="B1885" s="329">
        <v>565</v>
      </c>
      <c r="C1885" s="667" t="s">
        <v>3102</v>
      </c>
      <c r="D1885" s="669">
        <v>40695</v>
      </c>
      <c r="E1885" s="668">
        <v>1173.6600000000001</v>
      </c>
    </row>
    <row r="1886" spans="2:5" ht="15.95" customHeight="1">
      <c r="B1886" s="329">
        <v>566</v>
      </c>
      <c r="C1886" s="667" t="s">
        <v>3102</v>
      </c>
      <c r="D1886" s="669">
        <v>40695</v>
      </c>
      <c r="E1886" s="668">
        <v>1173.6600000000001</v>
      </c>
    </row>
    <row r="1887" spans="2:5" ht="15.95" customHeight="1">
      <c r="B1887" s="107">
        <v>567</v>
      </c>
      <c r="C1887" s="667" t="s">
        <v>3102</v>
      </c>
      <c r="D1887" s="669">
        <v>40695</v>
      </c>
      <c r="E1887" s="668">
        <v>1173.6600000000001</v>
      </c>
    </row>
    <row r="1888" spans="2:5" ht="15.95" customHeight="1">
      <c r="B1888" s="329">
        <v>568</v>
      </c>
      <c r="C1888" s="667" t="s">
        <v>3102</v>
      </c>
      <c r="D1888" s="669">
        <v>40695</v>
      </c>
      <c r="E1888" s="668">
        <v>1173.6600000000001</v>
      </c>
    </row>
    <row r="1889" spans="2:5" ht="15.95" customHeight="1">
      <c r="B1889" s="329">
        <v>569</v>
      </c>
      <c r="C1889" s="667" t="s">
        <v>3102</v>
      </c>
      <c r="D1889" s="669">
        <v>40695</v>
      </c>
      <c r="E1889" s="668">
        <v>1173.6600000000001</v>
      </c>
    </row>
    <row r="1890" spans="2:5" ht="15.95" customHeight="1">
      <c r="B1890" s="107">
        <v>570</v>
      </c>
      <c r="C1890" s="667" t="s">
        <v>3102</v>
      </c>
      <c r="D1890" s="669">
        <v>40695</v>
      </c>
      <c r="E1890" s="668">
        <v>1173.6500000000001</v>
      </c>
    </row>
    <row r="1891" spans="2:5" ht="15.95" customHeight="1">
      <c r="B1891" s="329">
        <v>571</v>
      </c>
      <c r="C1891" s="667" t="s">
        <v>3103</v>
      </c>
      <c r="D1891" s="669">
        <v>40787</v>
      </c>
      <c r="E1891" s="668">
        <v>1199</v>
      </c>
    </row>
    <row r="1892" spans="2:5" ht="15.95" customHeight="1">
      <c r="B1892" s="329">
        <v>572</v>
      </c>
      <c r="C1892" s="667" t="s">
        <v>3104</v>
      </c>
      <c r="D1892" s="669">
        <v>41017</v>
      </c>
      <c r="E1892" s="668">
        <v>608.94000000000005</v>
      </c>
    </row>
    <row r="1893" spans="2:5" ht="15.95" customHeight="1">
      <c r="B1893" s="107">
        <v>573</v>
      </c>
      <c r="C1893" s="667" t="s">
        <v>2769</v>
      </c>
      <c r="D1893" s="669">
        <v>41458</v>
      </c>
      <c r="E1893" s="668">
        <v>1584.55</v>
      </c>
    </row>
    <row r="1894" spans="2:5" ht="15.95" customHeight="1">
      <c r="B1894" s="329">
        <v>574</v>
      </c>
      <c r="C1894" s="667" t="s">
        <v>3101</v>
      </c>
      <c r="D1894" s="669">
        <v>41628</v>
      </c>
      <c r="E1894" s="668">
        <v>1850</v>
      </c>
    </row>
    <row r="1895" spans="2:5" ht="15.95" customHeight="1">
      <c r="B1895" s="329">
        <v>575</v>
      </c>
      <c r="C1895" s="667" t="s">
        <v>3104</v>
      </c>
      <c r="D1895" s="669">
        <v>41872</v>
      </c>
      <c r="E1895" s="668">
        <v>202.44</v>
      </c>
    </row>
    <row r="1896" spans="2:5" ht="15.95" customHeight="1">
      <c r="B1896" s="107">
        <v>576</v>
      </c>
      <c r="C1896" s="667" t="s">
        <v>3105</v>
      </c>
      <c r="D1896" s="669">
        <v>41884</v>
      </c>
      <c r="E1896" s="668">
        <v>1991.06</v>
      </c>
    </row>
    <row r="1897" spans="2:5" ht="15.95" customHeight="1">
      <c r="B1897" s="329">
        <v>577</v>
      </c>
      <c r="C1897" s="667" t="s">
        <v>3106</v>
      </c>
      <c r="D1897" s="669">
        <v>42003</v>
      </c>
      <c r="E1897" s="668">
        <v>500</v>
      </c>
    </row>
    <row r="1898" spans="2:5" ht="15.95" customHeight="1">
      <c r="B1898" s="329">
        <v>578</v>
      </c>
      <c r="C1898" s="667" t="s">
        <v>3107</v>
      </c>
      <c r="D1898" s="669">
        <v>42053</v>
      </c>
      <c r="E1898" s="668">
        <v>1900</v>
      </c>
    </row>
    <row r="1899" spans="2:5" ht="15.95" customHeight="1">
      <c r="B1899" s="107">
        <v>579</v>
      </c>
      <c r="C1899" s="667" t="s">
        <v>3108</v>
      </c>
      <c r="D1899" s="669">
        <v>42439</v>
      </c>
      <c r="E1899" s="668">
        <v>523.75</v>
      </c>
    </row>
    <row r="1900" spans="2:5" ht="15.95" customHeight="1">
      <c r="B1900" s="329">
        <v>580</v>
      </c>
      <c r="C1900" s="667" t="s">
        <v>3109</v>
      </c>
      <c r="D1900" s="669">
        <v>42682</v>
      </c>
      <c r="E1900" s="668">
        <v>1062.01</v>
      </c>
    </row>
    <row r="1901" spans="2:5" ht="15.95" customHeight="1">
      <c r="B1901" s="329">
        <v>581</v>
      </c>
      <c r="C1901" s="667" t="s">
        <v>3100</v>
      </c>
      <c r="D1901" s="669">
        <v>42682</v>
      </c>
      <c r="E1901" s="668">
        <v>505.82</v>
      </c>
    </row>
    <row r="1902" spans="2:5" ht="15.95" customHeight="1">
      <c r="B1902" s="107">
        <v>582</v>
      </c>
      <c r="C1902" s="667" t="s">
        <v>3099</v>
      </c>
      <c r="D1902" s="669">
        <v>42683</v>
      </c>
      <c r="E1902" s="668">
        <v>1094.43</v>
      </c>
    </row>
    <row r="1903" spans="2:5" ht="15.95" customHeight="1">
      <c r="B1903" s="329">
        <v>583</v>
      </c>
      <c r="C1903" s="667" t="s">
        <v>3110</v>
      </c>
      <c r="D1903" s="669">
        <v>42683</v>
      </c>
      <c r="E1903" s="668">
        <v>571.54</v>
      </c>
    </row>
    <row r="1904" spans="2:5" ht="15.95" customHeight="1">
      <c r="B1904" s="329">
        <v>584</v>
      </c>
      <c r="C1904" s="667" t="s">
        <v>3098</v>
      </c>
      <c r="D1904" s="669">
        <v>42690</v>
      </c>
      <c r="E1904" s="668">
        <v>972.39</v>
      </c>
    </row>
    <row r="1905" spans="2:5" ht="15.95" customHeight="1">
      <c r="B1905" s="107">
        <v>585</v>
      </c>
      <c r="C1905" s="667" t="s">
        <v>3111</v>
      </c>
      <c r="D1905" s="669">
        <v>42692</v>
      </c>
      <c r="E1905" s="668">
        <v>821.39</v>
      </c>
    </row>
    <row r="1906" spans="2:5" ht="15.95" customHeight="1">
      <c r="B1906" s="329">
        <v>586</v>
      </c>
      <c r="C1906" s="667" t="s">
        <v>3112</v>
      </c>
      <c r="D1906" s="669">
        <v>42702</v>
      </c>
      <c r="E1906" s="668">
        <v>667.67</v>
      </c>
    </row>
    <row r="1907" spans="2:5" ht="15.95" customHeight="1">
      <c r="B1907" s="329">
        <v>587</v>
      </c>
      <c r="C1907" s="667" t="s">
        <v>3112</v>
      </c>
      <c r="D1907" s="669">
        <v>42702</v>
      </c>
      <c r="E1907" s="668">
        <v>667.68</v>
      </c>
    </row>
    <row r="1908" spans="2:5" ht="15.95" customHeight="1">
      <c r="B1908" s="107">
        <v>588</v>
      </c>
      <c r="C1908" s="667" t="s">
        <v>3113</v>
      </c>
      <c r="D1908" s="669">
        <v>42725</v>
      </c>
      <c r="E1908" s="668">
        <v>900</v>
      </c>
    </row>
    <row r="1909" spans="2:5" ht="15.95" customHeight="1">
      <c r="B1909" s="329">
        <v>589</v>
      </c>
      <c r="C1909" s="667" t="s">
        <v>3114</v>
      </c>
      <c r="D1909" s="669">
        <v>42725</v>
      </c>
      <c r="E1909" s="668">
        <v>1956.84</v>
      </c>
    </row>
    <row r="1910" spans="2:5" ht="15.95" customHeight="1">
      <c r="B1910" s="329">
        <v>590</v>
      </c>
      <c r="C1910" s="667" t="s">
        <v>3115</v>
      </c>
      <c r="D1910" s="669">
        <v>42725</v>
      </c>
      <c r="E1910" s="668">
        <v>652.28</v>
      </c>
    </row>
    <row r="1911" spans="2:5" ht="15.95" customHeight="1">
      <c r="B1911" s="107">
        <v>591</v>
      </c>
      <c r="C1911" s="667" t="s">
        <v>3116</v>
      </c>
      <c r="D1911" s="669">
        <v>42821</v>
      </c>
      <c r="E1911" s="668">
        <v>412.21</v>
      </c>
    </row>
    <row r="1912" spans="2:5" ht="15.95" customHeight="1">
      <c r="B1912" s="329">
        <v>592</v>
      </c>
      <c r="C1912" s="667" t="s">
        <v>3097</v>
      </c>
      <c r="D1912" s="669">
        <v>42866</v>
      </c>
      <c r="E1912" s="668">
        <v>664</v>
      </c>
    </row>
    <row r="1913" spans="2:5" ht="15.95" customHeight="1">
      <c r="B1913" s="329">
        <v>593</v>
      </c>
      <c r="C1913" s="667" t="s">
        <v>3097</v>
      </c>
      <c r="D1913" s="669">
        <v>42866</v>
      </c>
      <c r="E1913" s="668">
        <v>664</v>
      </c>
    </row>
    <row r="1914" spans="2:5" ht="15.95" customHeight="1">
      <c r="B1914" s="107">
        <v>594</v>
      </c>
      <c r="C1914" s="667" t="s">
        <v>3096</v>
      </c>
      <c r="D1914" s="669">
        <v>42866</v>
      </c>
      <c r="E1914" s="668">
        <v>681.46</v>
      </c>
    </row>
    <row r="1915" spans="2:5" ht="15.95" customHeight="1">
      <c r="B1915" s="329">
        <v>595</v>
      </c>
      <c r="C1915" s="667" t="s">
        <v>3096</v>
      </c>
      <c r="D1915" s="669">
        <v>42866</v>
      </c>
      <c r="E1915" s="668">
        <v>681.47</v>
      </c>
    </row>
    <row r="1916" spans="2:5" ht="15.95" customHeight="1">
      <c r="B1916" s="329">
        <v>596</v>
      </c>
      <c r="C1916" s="667" t="s">
        <v>3117</v>
      </c>
      <c r="D1916" s="669">
        <v>42957</v>
      </c>
      <c r="E1916" s="668">
        <v>510.2</v>
      </c>
    </row>
    <row r="1917" spans="2:5" ht="15.95" customHeight="1">
      <c r="B1917" s="107">
        <v>597</v>
      </c>
      <c r="C1917" s="667" t="s">
        <v>3118</v>
      </c>
      <c r="D1917" s="669">
        <v>43014</v>
      </c>
      <c r="E1917" s="668">
        <v>675.13</v>
      </c>
    </row>
    <row r="1918" spans="2:5" ht="15.95" customHeight="1">
      <c r="B1918" s="329">
        <v>598</v>
      </c>
      <c r="C1918" s="667" t="s">
        <v>3095</v>
      </c>
      <c r="D1918" s="669">
        <v>43075</v>
      </c>
      <c r="E1918" s="668">
        <v>2950</v>
      </c>
    </row>
    <row r="1919" spans="2:5" ht="15.95" customHeight="1">
      <c r="B1919" s="329">
        <v>599</v>
      </c>
      <c r="C1919" s="667" t="s">
        <v>3700</v>
      </c>
      <c r="D1919" s="669">
        <v>43349</v>
      </c>
      <c r="E1919" s="668">
        <v>550.55999999999995</v>
      </c>
    </row>
    <row r="1920" spans="2:5" ht="15.95" customHeight="1">
      <c r="B1920" s="107">
        <v>600</v>
      </c>
      <c r="C1920" s="667" t="s">
        <v>3106</v>
      </c>
      <c r="D1920" s="669">
        <v>43385</v>
      </c>
      <c r="E1920" s="668">
        <v>644.95000000000005</v>
      </c>
    </row>
    <row r="1921" spans="2:5" ht="15.95" customHeight="1">
      <c r="B1921" s="329">
        <v>601</v>
      </c>
      <c r="C1921" s="667" t="s">
        <v>3701</v>
      </c>
      <c r="D1921" s="669">
        <v>43389</v>
      </c>
      <c r="E1921" s="668">
        <v>1010.73</v>
      </c>
    </row>
    <row r="1922" spans="2:5" ht="15.95" customHeight="1">
      <c r="B1922" s="329">
        <v>602</v>
      </c>
      <c r="C1922" s="667" t="s">
        <v>3702</v>
      </c>
      <c r="D1922" s="669">
        <v>43447</v>
      </c>
      <c r="E1922" s="668">
        <v>804.11</v>
      </c>
    </row>
    <row r="1923" spans="2:5" ht="15.95" customHeight="1">
      <c r="B1923" s="107">
        <v>603</v>
      </c>
      <c r="C1923" s="667" t="s">
        <v>3702</v>
      </c>
      <c r="D1923" s="669">
        <v>43454</v>
      </c>
      <c r="E1923" s="668">
        <v>804.11</v>
      </c>
    </row>
    <row r="1924" spans="2:5" ht="15.95" customHeight="1">
      <c r="B1924" s="329">
        <v>604</v>
      </c>
      <c r="C1924" s="667" t="s">
        <v>3702</v>
      </c>
      <c r="D1924" s="669">
        <v>43454</v>
      </c>
      <c r="E1924" s="668">
        <v>804.11</v>
      </c>
    </row>
    <row r="1925" spans="2:5" ht="15.95" customHeight="1">
      <c r="B1925" s="329">
        <v>605</v>
      </c>
      <c r="C1925" s="667" t="s">
        <v>3702</v>
      </c>
      <c r="D1925" s="669">
        <v>43454</v>
      </c>
      <c r="E1925" s="668">
        <v>804.12</v>
      </c>
    </row>
    <row r="1926" spans="2:5" ht="15.95" customHeight="1">
      <c r="B1926" s="107">
        <v>606</v>
      </c>
      <c r="C1926" s="667" t="s">
        <v>3703</v>
      </c>
      <c r="D1926" s="669">
        <v>43482</v>
      </c>
      <c r="E1926" s="668">
        <v>895.2</v>
      </c>
    </row>
    <row r="1927" spans="2:5" ht="15.95" customHeight="1">
      <c r="B1927" s="329">
        <v>607</v>
      </c>
      <c r="C1927" s="667" t="s">
        <v>3703</v>
      </c>
      <c r="D1927" s="669">
        <v>43482</v>
      </c>
      <c r="E1927" s="668">
        <v>895.2</v>
      </c>
    </row>
    <row r="1928" spans="2:5" ht="15.95" customHeight="1">
      <c r="B1928" s="329">
        <v>608</v>
      </c>
      <c r="C1928" s="667" t="s">
        <v>3704</v>
      </c>
      <c r="D1928" s="669">
        <v>43522</v>
      </c>
      <c r="E1928" s="668">
        <v>594.20000000000005</v>
      </c>
    </row>
    <row r="1929" spans="2:5" ht="15.95" customHeight="1">
      <c r="B1929" s="107">
        <v>609</v>
      </c>
      <c r="C1929" s="667" t="s">
        <v>3705</v>
      </c>
      <c r="D1929" s="669">
        <v>43538</v>
      </c>
      <c r="E1929" s="668">
        <v>401.03</v>
      </c>
    </row>
    <row r="1930" spans="2:5" ht="15.95" customHeight="1">
      <c r="B1930" s="329">
        <v>610</v>
      </c>
      <c r="C1930" s="667" t="s">
        <v>3706</v>
      </c>
      <c r="D1930" s="669">
        <v>43626</v>
      </c>
      <c r="E1930" s="668">
        <v>317.93</v>
      </c>
    </row>
    <row r="1931" spans="2:5" ht="15.95" customHeight="1">
      <c r="B1931" s="329">
        <v>611</v>
      </c>
      <c r="C1931" s="667" t="s">
        <v>3707</v>
      </c>
      <c r="D1931" s="669">
        <v>43626</v>
      </c>
      <c r="E1931" s="668">
        <v>1448.55</v>
      </c>
    </row>
    <row r="1932" spans="2:5" ht="15.95" customHeight="1">
      <c r="B1932" s="107">
        <v>612</v>
      </c>
      <c r="C1932" s="667" t="s">
        <v>3708</v>
      </c>
      <c r="D1932" s="669">
        <v>43655</v>
      </c>
      <c r="E1932" s="668">
        <v>1739.41</v>
      </c>
    </row>
    <row r="1933" spans="2:5" ht="15.95" customHeight="1">
      <c r="B1933" s="329">
        <v>613</v>
      </c>
      <c r="C1933" s="667" t="s">
        <v>3865</v>
      </c>
      <c r="D1933" s="669">
        <v>43976</v>
      </c>
      <c r="E1933" s="668">
        <v>1847.35</v>
      </c>
    </row>
    <row r="1934" spans="2:5" ht="15.95" customHeight="1">
      <c r="B1934" s="329">
        <v>614</v>
      </c>
      <c r="C1934" s="667" t="s">
        <v>3866</v>
      </c>
      <c r="D1934" s="669">
        <v>43984</v>
      </c>
      <c r="E1934" s="668">
        <v>3200</v>
      </c>
    </row>
    <row r="1935" spans="2:5" ht="15.95" customHeight="1">
      <c r="B1935" s="107">
        <v>615</v>
      </c>
      <c r="C1935" s="667" t="s">
        <v>3867</v>
      </c>
      <c r="D1935" s="669">
        <v>44001</v>
      </c>
      <c r="E1935" s="668">
        <v>885.6</v>
      </c>
    </row>
    <row r="1936" spans="2:5" ht="15.95" customHeight="1">
      <c r="B1936" s="329">
        <v>616</v>
      </c>
      <c r="C1936" s="667" t="s">
        <v>3868</v>
      </c>
      <c r="D1936" s="669">
        <v>44015</v>
      </c>
      <c r="E1936" s="668">
        <v>2105.86</v>
      </c>
    </row>
    <row r="1937" spans="2:5" ht="15.95" customHeight="1">
      <c r="B1937" s="329">
        <v>617</v>
      </c>
      <c r="C1937" s="667" t="s">
        <v>3869</v>
      </c>
      <c r="D1937" s="669">
        <v>44078</v>
      </c>
      <c r="E1937" s="668">
        <v>1549.14</v>
      </c>
    </row>
    <row r="1938" spans="2:5" ht="15.95" customHeight="1">
      <c r="B1938" s="107">
        <v>618</v>
      </c>
      <c r="C1938" s="667" t="s">
        <v>3871</v>
      </c>
      <c r="D1938" s="669">
        <v>44081</v>
      </c>
      <c r="E1938" s="668">
        <v>841.38</v>
      </c>
    </row>
    <row r="1939" spans="2:5" ht="15.95" customHeight="1">
      <c r="B1939" s="329">
        <v>619</v>
      </c>
      <c r="C1939" s="667" t="s">
        <v>3872</v>
      </c>
      <c r="D1939" s="669">
        <v>44103</v>
      </c>
      <c r="E1939" s="668">
        <v>4349</v>
      </c>
    </row>
    <row r="1940" spans="2:5" ht="15.95" customHeight="1">
      <c r="B1940" s="329">
        <v>620</v>
      </c>
      <c r="C1940" s="667" t="s">
        <v>3870</v>
      </c>
      <c r="D1940" s="669">
        <v>44118</v>
      </c>
      <c r="E1940" s="668">
        <v>521.97</v>
      </c>
    </row>
    <row r="1941" spans="2:5" ht="15.95" customHeight="1">
      <c r="B1941" s="107">
        <v>621</v>
      </c>
      <c r="C1941" s="667" t="s">
        <v>3873</v>
      </c>
      <c r="D1941" s="669">
        <v>44158</v>
      </c>
      <c r="E1941" s="668">
        <v>1742.77</v>
      </c>
    </row>
    <row r="1942" spans="2:5" ht="15.95" customHeight="1">
      <c r="B1942" s="329">
        <v>622</v>
      </c>
      <c r="C1942" s="667" t="s">
        <v>3874</v>
      </c>
      <c r="D1942" s="669">
        <v>44175</v>
      </c>
      <c r="E1942" s="668">
        <v>4590</v>
      </c>
    </row>
    <row r="1943" spans="2:5" ht="15.95" customHeight="1">
      <c r="B1943" s="329">
        <v>623</v>
      </c>
      <c r="C1943" s="667" t="s">
        <v>3875</v>
      </c>
      <c r="D1943" s="669">
        <v>44187</v>
      </c>
      <c r="E1943" s="668">
        <v>473.46</v>
      </c>
    </row>
    <row r="1944" spans="2:5" ht="15.95" customHeight="1">
      <c r="B1944" s="107">
        <v>624</v>
      </c>
      <c r="C1944" s="667" t="s">
        <v>3876</v>
      </c>
      <c r="D1944" s="669">
        <v>44298</v>
      </c>
      <c r="E1944" s="668">
        <v>737.79</v>
      </c>
    </row>
    <row r="1945" spans="2:5" ht="15.95" customHeight="1">
      <c r="B1945" s="329">
        <v>625</v>
      </c>
      <c r="C1945" s="667" t="s">
        <v>3877</v>
      </c>
      <c r="D1945" s="669">
        <v>44335</v>
      </c>
      <c r="E1945" s="668">
        <v>3410</v>
      </c>
    </row>
    <row r="1946" spans="2:5" ht="15.95" customHeight="1">
      <c r="B1946" s="329">
        <v>626</v>
      </c>
      <c r="C1946" s="667" t="s">
        <v>5191</v>
      </c>
      <c r="D1946" s="669">
        <v>44445</v>
      </c>
      <c r="E1946" s="668">
        <v>743.71</v>
      </c>
    </row>
    <row r="1947" spans="2:5" ht="15.95" customHeight="1">
      <c r="B1947" s="107">
        <v>627</v>
      </c>
      <c r="C1947" s="667" t="s">
        <v>5190</v>
      </c>
      <c r="D1947" s="669">
        <v>44445</v>
      </c>
      <c r="E1947" s="668">
        <v>630.42999999999995</v>
      </c>
    </row>
    <row r="1948" spans="2:5" ht="15.95" customHeight="1">
      <c r="B1948" s="329">
        <v>628</v>
      </c>
      <c r="C1948" s="667" t="s">
        <v>3702</v>
      </c>
      <c r="D1948" s="669">
        <v>44469</v>
      </c>
      <c r="E1948" s="668">
        <v>1091.6500000000001</v>
      </c>
    </row>
    <row r="1949" spans="2:5" ht="15.95" customHeight="1">
      <c r="B1949" s="329">
        <v>629</v>
      </c>
      <c r="C1949" s="667" t="s">
        <v>3702</v>
      </c>
      <c r="D1949" s="669">
        <v>44469</v>
      </c>
      <c r="E1949" s="668">
        <v>1091.6500000000001</v>
      </c>
    </row>
    <row r="1950" spans="2:5" ht="15.95" customHeight="1">
      <c r="B1950" s="107">
        <v>630</v>
      </c>
      <c r="C1950" s="667" t="s">
        <v>3138</v>
      </c>
      <c r="D1950" s="669">
        <v>35308</v>
      </c>
      <c r="E1950" s="668">
        <v>637.04999999999995</v>
      </c>
    </row>
    <row r="1951" spans="2:5" ht="15.95" customHeight="1">
      <c r="B1951" s="329">
        <v>631</v>
      </c>
      <c r="C1951" s="667" t="s">
        <v>3147</v>
      </c>
      <c r="D1951" s="669">
        <v>33557</v>
      </c>
      <c r="E1951" s="668">
        <v>979.97</v>
      </c>
    </row>
    <row r="1952" spans="2:5" ht="15.95" customHeight="1">
      <c r="B1952" s="329">
        <v>632</v>
      </c>
      <c r="C1952" s="667" t="s">
        <v>3148</v>
      </c>
      <c r="D1952" s="669">
        <v>33567</v>
      </c>
      <c r="E1952" s="668">
        <v>1559.01</v>
      </c>
    </row>
    <row r="1953" spans="2:5" ht="15.95" customHeight="1">
      <c r="B1953" s="107">
        <v>633</v>
      </c>
      <c r="C1953" s="667" t="s">
        <v>3146</v>
      </c>
      <c r="D1953" s="669">
        <v>35051</v>
      </c>
      <c r="E1953" s="668">
        <v>1950</v>
      </c>
    </row>
    <row r="1954" spans="2:5" ht="15.95" customHeight="1">
      <c r="B1954" s="329">
        <v>634</v>
      </c>
      <c r="C1954" s="667" t="s">
        <v>3157</v>
      </c>
      <c r="D1954" s="669">
        <v>34310</v>
      </c>
      <c r="E1954" s="668">
        <v>3400</v>
      </c>
    </row>
    <row r="1955" spans="2:5" ht="15.95" customHeight="1">
      <c r="B1955" s="329">
        <v>635</v>
      </c>
      <c r="C1955" s="667" t="s">
        <v>3149</v>
      </c>
      <c r="D1955" s="669">
        <v>35308</v>
      </c>
      <c r="E1955" s="668">
        <v>1858.03</v>
      </c>
    </row>
    <row r="1956" spans="2:5" ht="15.95" customHeight="1">
      <c r="B1956" s="107">
        <v>636</v>
      </c>
      <c r="C1956" s="667" t="s">
        <v>3150</v>
      </c>
      <c r="D1956" s="669">
        <v>35308</v>
      </c>
      <c r="E1956" s="668">
        <v>8917.76</v>
      </c>
    </row>
    <row r="1957" spans="2:5" ht="15.95" customHeight="1">
      <c r="B1957" s="329">
        <v>637</v>
      </c>
      <c r="C1957" s="667" t="s">
        <v>3156</v>
      </c>
      <c r="D1957" s="669">
        <v>38202</v>
      </c>
      <c r="E1957" s="668">
        <v>16050</v>
      </c>
    </row>
    <row r="1958" spans="2:5" ht="15.95" customHeight="1">
      <c r="B1958" s="329">
        <v>638</v>
      </c>
      <c r="C1958" s="667" t="s">
        <v>3154</v>
      </c>
      <c r="D1958" s="669">
        <v>38411</v>
      </c>
      <c r="E1958" s="668">
        <v>6020</v>
      </c>
    </row>
    <row r="1959" spans="2:5" ht="15.95" customHeight="1">
      <c r="B1959" s="107">
        <v>639</v>
      </c>
      <c r="C1959" s="667" t="s">
        <v>3158</v>
      </c>
      <c r="D1959" s="669">
        <v>41274</v>
      </c>
      <c r="E1959" s="668">
        <v>3981.94</v>
      </c>
    </row>
    <row r="1960" spans="2:5" ht="15.95" customHeight="1">
      <c r="B1960" s="329">
        <v>640</v>
      </c>
      <c r="C1960" s="667" t="s">
        <v>3162</v>
      </c>
      <c r="D1960" s="669">
        <v>41274</v>
      </c>
      <c r="E1960" s="668">
        <v>9945.82</v>
      </c>
    </row>
    <row r="1961" spans="2:5" ht="15.95" customHeight="1">
      <c r="B1961" s="329">
        <v>641</v>
      </c>
      <c r="C1961" s="667" t="s">
        <v>3163</v>
      </c>
      <c r="D1961" s="669">
        <v>41274</v>
      </c>
      <c r="E1961" s="668">
        <v>11778.29</v>
      </c>
    </row>
    <row r="1962" spans="2:5" ht="15.95" customHeight="1">
      <c r="B1962" s="107">
        <v>642</v>
      </c>
      <c r="C1962" s="667" t="s">
        <v>3164</v>
      </c>
      <c r="D1962" s="669">
        <v>41274</v>
      </c>
      <c r="E1962" s="668">
        <v>3138.95</v>
      </c>
    </row>
    <row r="1963" spans="2:5" ht="15.95" customHeight="1">
      <c r="B1963" s="329">
        <v>643</v>
      </c>
      <c r="C1963" s="667" t="s">
        <v>3165</v>
      </c>
      <c r="D1963" s="669">
        <v>41274</v>
      </c>
      <c r="E1963" s="668">
        <v>1731.28</v>
      </c>
    </row>
    <row r="1964" spans="2:5" ht="15.95" customHeight="1">
      <c r="B1964" s="329">
        <v>644</v>
      </c>
      <c r="C1964" s="667" t="s">
        <v>3170</v>
      </c>
      <c r="D1964" s="669">
        <v>39355</v>
      </c>
      <c r="E1964" s="668">
        <v>7050</v>
      </c>
    </row>
    <row r="1965" spans="2:5" ht="15.95" customHeight="1">
      <c r="B1965" s="107">
        <v>645</v>
      </c>
      <c r="C1965" s="667" t="s">
        <v>3169</v>
      </c>
      <c r="D1965" s="669">
        <v>39355</v>
      </c>
      <c r="E1965" s="668">
        <v>7050</v>
      </c>
    </row>
    <row r="1966" spans="2:5" ht="15.95" customHeight="1">
      <c r="B1966" s="329">
        <v>646</v>
      </c>
      <c r="C1966" s="667" t="s">
        <v>3168</v>
      </c>
      <c r="D1966" s="669">
        <v>39872</v>
      </c>
      <c r="E1966" s="668">
        <v>7272.61</v>
      </c>
    </row>
    <row r="1967" spans="2:5" ht="15.95" customHeight="1">
      <c r="B1967" s="329">
        <v>647</v>
      </c>
      <c r="C1967" s="667" t="s">
        <v>3168</v>
      </c>
      <c r="D1967" s="669">
        <v>39872</v>
      </c>
      <c r="E1967" s="668">
        <v>7272.62</v>
      </c>
    </row>
    <row r="1968" spans="2:5" ht="15.95" customHeight="1">
      <c r="B1968" s="107">
        <v>648</v>
      </c>
      <c r="C1968" s="667" t="s">
        <v>3167</v>
      </c>
      <c r="D1968" s="669">
        <v>39872</v>
      </c>
      <c r="E1968" s="668">
        <v>7272.62</v>
      </c>
    </row>
    <row r="1969" spans="2:5" ht="15.95" customHeight="1">
      <c r="B1969" s="329">
        <v>649</v>
      </c>
      <c r="C1969" s="667" t="s">
        <v>3166</v>
      </c>
      <c r="D1969" s="669">
        <v>41121</v>
      </c>
      <c r="E1969" s="668">
        <v>18000</v>
      </c>
    </row>
    <row r="1970" spans="2:5" ht="15.95" customHeight="1">
      <c r="B1970" s="329">
        <v>650</v>
      </c>
      <c r="C1970" s="667" t="s">
        <v>3176</v>
      </c>
      <c r="D1970" s="669">
        <v>41449</v>
      </c>
      <c r="E1970" s="668">
        <v>20000</v>
      </c>
    </row>
    <row r="1971" spans="2:5" ht="15.95" customHeight="1">
      <c r="B1971" s="107">
        <v>651</v>
      </c>
      <c r="C1971" s="667" t="s">
        <v>3175</v>
      </c>
      <c r="D1971" s="669">
        <v>41517</v>
      </c>
      <c r="E1971" s="668">
        <v>6097.56</v>
      </c>
    </row>
    <row r="1972" spans="2:5" ht="15.95" customHeight="1">
      <c r="B1972" s="329">
        <v>652</v>
      </c>
      <c r="C1972" s="667" t="s">
        <v>3175</v>
      </c>
      <c r="D1972" s="669">
        <v>41517</v>
      </c>
      <c r="E1972" s="668">
        <v>6097.56</v>
      </c>
    </row>
    <row r="1973" spans="2:5" ht="15.95" customHeight="1">
      <c r="B1973" s="329">
        <v>653</v>
      </c>
      <c r="C1973" s="667" t="s">
        <v>3175</v>
      </c>
      <c r="D1973" s="669">
        <v>41517</v>
      </c>
      <c r="E1973" s="668">
        <v>6097.56</v>
      </c>
    </row>
    <row r="1974" spans="2:5" ht="15.95" customHeight="1">
      <c r="B1974" s="107">
        <v>654</v>
      </c>
      <c r="C1974" s="667" t="s">
        <v>3175</v>
      </c>
      <c r="D1974" s="669">
        <v>41517</v>
      </c>
      <c r="E1974" s="668">
        <v>6097.56</v>
      </c>
    </row>
    <row r="1975" spans="2:5" ht="15.95" customHeight="1">
      <c r="B1975" s="329">
        <v>655</v>
      </c>
      <c r="C1975" s="667" t="s">
        <v>3174</v>
      </c>
      <c r="D1975" s="669">
        <v>41745</v>
      </c>
      <c r="E1975" s="668">
        <v>20325.2</v>
      </c>
    </row>
    <row r="1976" spans="2:5" ht="15.95" customHeight="1">
      <c r="B1976" s="329">
        <v>656</v>
      </c>
      <c r="C1976" s="667" t="s">
        <v>3173</v>
      </c>
      <c r="D1976" s="669">
        <v>41745</v>
      </c>
      <c r="E1976" s="668">
        <v>20325.2</v>
      </c>
    </row>
    <row r="1977" spans="2:5" ht="15.95" customHeight="1">
      <c r="B1977" s="107">
        <v>657</v>
      </c>
      <c r="C1977" s="667" t="s">
        <v>3172</v>
      </c>
      <c r="D1977" s="669">
        <v>41790</v>
      </c>
      <c r="E1977" s="668">
        <v>4000</v>
      </c>
    </row>
    <row r="1978" spans="2:5" ht="15.95" customHeight="1">
      <c r="B1978" s="329">
        <v>658</v>
      </c>
      <c r="C1978" s="667" t="s">
        <v>3171</v>
      </c>
      <c r="D1978" s="669">
        <v>41790</v>
      </c>
      <c r="E1978" s="668">
        <v>4000</v>
      </c>
    </row>
    <row r="1979" spans="2:5" ht="15.95" customHeight="1">
      <c r="B1979" s="329">
        <v>659</v>
      </c>
      <c r="C1979" s="667" t="s">
        <v>3180</v>
      </c>
      <c r="D1979" s="669">
        <v>42199</v>
      </c>
      <c r="E1979" s="668">
        <v>5000</v>
      </c>
    </row>
    <row r="1980" spans="2:5" ht="15.95" customHeight="1">
      <c r="B1980" s="107">
        <v>660</v>
      </c>
      <c r="C1980" s="667" t="s">
        <v>3179</v>
      </c>
      <c r="D1980" s="669">
        <v>42199</v>
      </c>
      <c r="E1980" s="668">
        <v>5000</v>
      </c>
    </row>
    <row r="1981" spans="2:5" ht="15.95" customHeight="1">
      <c r="B1981" s="329">
        <v>661</v>
      </c>
      <c r="C1981" s="667" t="s">
        <v>3178</v>
      </c>
      <c r="D1981" s="669">
        <v>42199</v>
      </c>
      <c r="E1981" s="668">
        <v>4999.8999999999996</v>
      </c>
    </row>
    <row r="1982" spans="2:5" ht="15.95" customHeight="1">
      <c r="B1982" s="329">
        <v>662</v>
      </c>
      <c r="C1982" s="667" t="s">
        <v>3177</v>
      </c>
      <c r="D1982" s="669">
        <v>42199</v>
      </c>
      <c r="E1982" s="668">
        <v>4999.8999999999996</v>
      </c>
    </row>
    <row r="1983" spans="2:5" ht="15.95" customHeight="1">
      <c r="B1983" s="107">
        <v>663</v>
      </c>
      <c r="C1983" s="667" t="s">
        <v>3183</v>
      </c>
      <c r="D1983" s="669">
        <v>42256</v>
      </c>
      <c r="E1983" s="668">
        <v>19926</v>
      </c>
    </row>
    <row r="1984" spans="2:5" ht="15.95" customHeight="1">
      <c r="B1984" s="329">
        <v>664</v>
      </c>
      <c r="C1984" s="667" t="s">
        <v>3192</v>
      </c>
      <c r="D1984" s="669">
        <v>38202</v>
      </c>
      <c r="E1984" s="668">
        <v>5662.44</v>
      </c>
    </row>
    <row r="1985" spans="2:5" ht="15.95" customHeight="1">
      <c r="B1985" s="329">
        <v>665</v>
      </c>
      <c r="C1985" s="667" t="s">
        <v>3191</v>
      </c>
      <c r="D1985" s="669">
        <v>38202</v>
      </c>
      <c r="E1985" s="668">
        <v>35375.35</v>
      </c>
    </row>
    <row r="1986" spans="2:5" ht="15.95" customHeight="1">
      <c r="B1986" s="107">
        <v>666</v>
      </c>
      <c r="C1986" s="667" t="s">
        <v>3190</v>
      </c>
      <c r="D1986" s="669">
        <v>38202</v>
      </c>
      <c r="E1986" s="668">
        <v>35375.35</v>
      </c>
    </row>
    <row r="1987" spans="2:5" ht="15.95" customHeight="1">
      <c r="B1987" s="329">
        <v>667</v>
      </c>
      <c r="C1987" s="667" t="s">
        <v>3189</v>
      </c>
      <c r="D1987" s="669">
        <v>38313</v>
      </c>
      <c r="E1987" s="668">
        <v>3431.74</v>
      </c>
    </row>
    <row r="1988" spans="2:5" ht="15.95" customHeight="1">
      <c r="B1988" s="329">
        <v>668</v>
      </c>
      <c r="C1988" s="667" t="s">
        <v>3919</v>
      </c>
      <c r="D1988" s="669">
        <v>39431</v>
      </c>
      <c r="E1988" s="668">
        <v>4877.05</v>
      </c>
    </row>
    <row r="1989" spans="2:5" ht="15.95" customHeight="1">
      <c r="B1989" s="107">
        <v>669</v>
      </c>
      <c r="C1989" s="667" t="s">
        <v>3919</v>
      </c>
      <c r="D1989" s="669">
        <v>39447</v>
      </c>
      <c r="E1989" s="668">
        <v>4877.05</v>
      </c>
    </row>
    <row r="1990" spans="2:5" ht="15.95" customHeight="1">
      <c r="B1990" s="329">
        <v>670</v>
      </c>
      <c r="C1990" s="667" t="s">
        <v>3193</v>
      </c>
      <c r="D1990" s="669">
        <v>40359</v>
      </c>
      <c r="E1990" s="668">
        <v>8770</v>
      </c>
    </row>
    <row r="1991" spans="2:5" ht="15.95" customHeight="1">
      <c r="B1991" s="329">
        <v>671</v>
      </c>
      <c r="C1991" s="667" t="s">
        <v>3195</v>
      </c>
      <c r="D1991" s="669">
        <v>40421</v>
      </c>
      <c r="E1991" s="668">
        <v>51881.72</v>
      </c>
    </row>
    <row r="1992" spans="2:5" ht="15.95" customHeight="1">
      <c r="B1992" s="107">
        <v>672</v>
      </c>
      <c r="C1992" s="667" t="s">
        <v>3194</v>
      </c>
      <c r="D1992" s="669">
        <v>40847</v>
      </c>
      <c r="E1992" s="668">
        <v>15990</v>
      </c>
    </row>
    <row r="1993" spans="2:5" ht="15.95" customHeight="1">
      <c r="B1993" s="329">
        <v>673</v>
      </c>
      <c r="C1993" s="667" t="s">
        <v>3920</v>
      </c>
      <c r="D1993" s="669">
        <v>41486</v>
      </c>
      <c r="E1993" s="668">
        <v>12000</v>
      </c>
    </row>
    <row r="1994" spans="2:5" ht="15.95" customHeight="1">
      <c r="B1994" s="329">
        <v>674</v>
      </c>
      <c r="C1994" s="667" t="s">
        <v>3920</v>
      </c>
      <c r="D1994" s="669">
        <v>41486</v>
      </c>
      <c r="E1994" s="668">
        <v>12000</v>
      </c>
    </row>
    <row r="1995" spans="2:5" ht="15.95" customHeight="1">
      <c r="B1995" s="107">
        <v>675</v>
      </c>
      <c r="C1995" s="667" t="s">
        <v>3921</v>
      </c>
      <c r="D1995" s="669">
        <v>41486</v>
      </c>
      <c r="E1995" s="668">
        <v>12500</v>
      </c>
    </row>
    <row r="1996" spans="2:5" ht="15.95" customHeight="1">
      <c r="B1996" s="329">
        <v>676</v>
      </c>
      <c r="C1996" s="667" t="s">
        <v>3922</v>
      </c>
      <c r="D1996" s="669">
        <v>41486</v>
      </c>
      <c r="E1996" s="668">
        <v>10000</v>
      </c>
    </row>
    <row r="1997" spans="2:5" ht="15.95" customHeight="1">
      <c r="B1997" s="329">
        <v>677</v>
      </c>
      <c r="C1997" s="667" t="s">
        <v>3923</v>
      </c>
      <c r="D1997" s="669">
        <v>41486</v>
      </c>
      <c r="E1997" s="668">
        <v>5800</v>
      </c>
    </row>
    <row r="1998" spans="2:5" ht="15.95" customHeight="1">
      <c r="B1998" s="107">
        <v>678</v>
      </c>
      <c r="C1998" s="667" t="s">
        <v>3924</v>
      </c>
      <c r="D1998" s="669">
        <v>41486</v>
      </c>
      <c r="E1998" s="668">
        <v>4000</v>
      </c>
    </row>
    <row r="1999" spans="2:5" ht="15.95" customHeight="1">
      <c r="B1999" s="329">
        <v>679</v>
      </c>
      <c r="C1999" s="667" t="s">
        <v>3198</v>
      </c>
      <c r="D1999" s="669">
        <v>42551</v>
      </c>
      <c r="E1999" s="668">
        <v>5054.3999999999996</v>
      </c>
    </row>
    <row r="2000" spans="2:5" ht="15.95" customHeight="1">
      <c r="B2000" s="329">
        <v>680</v>
      </c>
      <c r="C2000" s="667" t="s">
        <v>3197</v>
      </c>
      <c r="D2000" s="669">
        <v>42562</v>
      </c>
      <c r="E2000" s="668">
        <v>19940</v>
      </c>
    </row>
    <row r="2001" spans="1:5" ht="15.95" customHeight="1">
      <c r="B2001" s="107">
        <v>681</v>
      </c>
      <c r="C2001" s="667" t="s">
        <v>3197</v>
      </c>
      <c r="D2001" s="669">
        <v>42562</v>
      </c>
      <c r="E2001" s="668">
        <v>19940</v>
      </c>
    </row>
    <row r="2002" spans="1:5" ht="15.95" customHeight="1">
      <c r="B2002" s="329">
        <v>682</v>
      </c>
      <c r="C2002" s="667" t="s">
        <v>3196</v>
      </c>
      <c r="D2002" s="669">
        <v>42613</v>
      </c>
      <c r="E2002" s="668">
        <v>3976.59</v>
      </c>
    </row>
    <row r="2003" spans="1:5" ht="15.95" customHeight="1">
      <c r="B2003" s="329">
        <v>683</v>
      </c>
      <c r="C2003" s="667" t="s">
        <v>3196</v>
      </c>
      <c r="D2003" s="669">
        <v>42613</v>
      </c>
      <c r="E2003" s="668">
        <v>3976.59</v>
      </c>
    </row>
    <row r="2004" spans="1:5" ht="15.95" customHeight="1">
      <c r="B2004" s="107">
        <v>684</v>
      </c>
      <c r="C2004" s="667" t="s">
        <v>3925</v>
      </c>
      <c r="D2004" s="669">
        <v>43462</v>
      </c>
      <c r="E2004" s="668">
        <v>12047.2</v>
      </c>
    </row>
    <row r="2005" spans="1:5" ht="15.95" customHeight="1">
      <c r="B2005" s="329">
        <v>685</v>
      </c>
      <c r="C2005" s="667" t="s">
        <v>3926</v>
      </c>
      <c r="D2005" s="669">
        <v>43465</v>
      </c>
      <c r="E2005" s="668">
        <v>20892.849999999999</v>
      </c>
    </row>
    <row r="2006" spans="1:5" ht="15.95" customHeight="1">
      <c r="B2006" s="329">
        <v>686</v>
      </c>
      <c r="C2006" s="667" t="s">
        <v>3927</v>
      </c>
      <c r="D2006" s="669">
        <v>44171</v>
      </c>
      <c r="E2006" s="668">
        <v>17137.05</v>
      </c>
    </row>
    <row r="2007" spans="1:5" ht="15.95" customHeight="1">
      <c r="B2007" s="107">
        <v>687</v>
      </c>
      <c r="C2007" s="1090" t="s">
        <v>3159</v>
      </c>
      <c r="D2007" s="932">
        <v>41274</v>
      </c>
      <c r="E2007" s="934">
        <v>16191.84</v>
      </c>
    </row>
    <row r="2008" spans="1:5" ht="15.95" customHeight="1">
      <c r="B2008" s="329">
        <v>688</v>
      </c>
      <c r="C2008" s="1090" t="s">
        <v>3160</v>
      </c>
      <c r="D2008" s="932">
        <v>41274</v>
      </c>
      <c r="E2008" s="934">
        <v>45684.77</v>
      </c>
    </row>
    <row r="2009" spans="1:5" ht="15.95" customHeight="1">
      <c r="B2009" s="107">
        <v>689</v>
      </c>
      <c r="C2009" s="1090" t="s">
        <v>3152</v>
      </c>
      <c r="D2009" s="932">
        <v>41274</v>
      </c>
      <c r="E2009" s="934">
        <v>20984.27</v>
      </c>
    </row>
    <row r="2010" spans="1:5" ht="15.95" customHeight="1">
      <c r="A2010" s="203"/>
      <c r="B2010" s="1437" t="s">
        <v>1020</v>
      </c>
      <c r="C2010" s="1437"/>
      <c r="D2010" s="1437"/>
      <c r="E2010" s="228">
        <f>SUM(E1321:E2009)</f>
        <v>1428310.3100000012</v>
      </c>
    </row>
    <row r="2011" spans="1:5" ht="15.95" customHeight="1">
      <c r="A2011" s="203"/>
      <c r="B2011" s="1434" t="s">
        <v>766</v>
      </c>
      <c r="C2011" s="1435"/>
      <c r="D2011" s="1435"/>
      <c r="E2011" s="1436"/>
    </row>
    <row r="2012" spans="1:5" ht="15.95" customHeight="1">
      <c r="A2012" s="203"/>
      <c r="B2012" s="6">
        <v>1</v>
      </c>
      <c r="C2012" s="830" t="s">
        <v>4830</v>
      </c>
      <c r="D2012" s="370">
        <v>2017</v>
      </c>
      <c r="E2012" s="371">
        <v>1599</v>
      </c>
    </row>
    <row r="2013" spans="1:5" ht="15.95" customHeight="1">
      <c r="A2013" s="203"/>
      <c r="B2013" s="6">
        <v>2</v>
      </c>
      <c r="C2013" s="830" t="s">
        <v>4830</v>
      </c>
      <c r="D2013" s="370">
        <v>2017</v>
      </c>
      <c r="E2013" s="371">
        <v>1599</v>
      </c>
    </row>
    <row r="2014" spans="1:5" ht="15.95" customHeight="1">
      <c r="A2014" s="203"/>
      <c r="B2014" s="6">
        <v>3</v>
      </c>
      <c r="C2014" s="830" t="s">
        <v>4830</v>
      </c>
      <c r="D2014" s="370">
        <v>2017</v>
      </c>
      <c r="E2014" s="371">
        <v>1599</v>
      </c>
    </row>
    <row r="2015" spans="1:5" ht="15.95" customHeight="1">
      <c r="A2015" s="203"/>
      <c r="B2015" s="6">
        <v>4</v>
      </c>
      <c r="C2015" s="830" t="s">
        <v>4830</v>
      </c>
      <c r="D2015" s="370">
        <v>2017</v>
      </c>
      <c r="E2015" s="371">
        <v>1599</v>
      </c>
    </row>
    <row r="2016" spans="1:5" ht="15.95" customHeight="1">
      <c r="A2016" s="203"/>
      <c r="B2016" s="6">
        <v>5</v>
      </c>
      <c r="C2016" s="830" t="s">
        <v>4830</v>
      </c>
      <c r="D2016" s="370">
        <v>2017</v>
      </c>
      <c r="E2016" s="371">
        <v>1599</v>
      </c>
    </row>
    <row r="2017" spans="1:5" ht="15.95" customHeight="1">
      <c r="A2017" s="203"/>
      <c r="B2017" s="6">
        <v>6</v>
      </c>
      <c r="C2017" s="830" t="s">
        <v>4830</v>
      </c>
      <c r="D2017" s="370">
        <v>2017</v>
      </c>
      <c r="E2017" s="371">
        <v>1599</v>
      </c>
    </row>
    <row r="2018" spans="1:5" ht="15.95" customHeight="1">
      <c r="A2018" s="203"/>
      <c r="B2018" s="6">
        <v>7</v>
      </c>
      <c r="C2018" s="830" t="s">
        <v>4830</v>
      </c>
      <c r="D2018" s="370">
        <v>2017</v>
      </c>
      <c r="E2018" s="371">
        <v>1599</v>
      </c>
    </row>
    <row r="2019" spans="1:5" ht="15.95" customHeight="1">
      <c r="A2019" s="203"/>
      <c r="B2019" s="6">
        <v>8</v>
      </c>
      <c r="C2019" s="830" t="s">
        <v>4830</v>
      </c>
      <c r="D2019" s="370">
        <v>2017</v>
      </c>
      <c r="E2019" s="371">
        <v>1599</v>
      </c>
    </row>
    <row r="2020" spans="1:5" ht="15.95" customHeight="1">
      <c r="A2020" s="203"/>
      <c r="B2020" s="6">
        <v>9</v>
      </c>
      <c r="C2020" s="830" t="s">
        <v>4830</v>
      </c>
      <c r="D2020" s="370">
        <v>2017</v>
      </c>
      <c r="E2020" s="371">
        <v>1599</v>
      </c>
    </row>
    <row r="2021" spans="1:5" ht="15.95" customHeight="1">
      <c r="A2021" s="203"/>
      <c r="B2021" s="6">
        <v>10</v>
      </c>
      <c r="C2021" s="830" t="s">
        <v>4830</v>
      </c>
      <c r="D2021" s="370">
        <v>2017</v>
      </c>
      <c r="E2021" s="371">
        <v>1599</v>
      </c>
    </row>
    <row r="2022" spans="1:5" ht="15.95" customHeight="1">
      <c r="A2022" s="203"/>
      <c r="B2022" s="6">
        <v>11</v>
      </c>
      <c r="C2022" s="830" t="s">
        <v>4830</v>
      </c>
      <c r="D2022" s="370">
        <v>2017</v>
      </c>
      <c r="E2022" s="371">
        <v>1599</v>
      </c>
    </row>
    <row r="2023" spans="1:5" ht="15.95" customHeight="1">
      <c r="A2023" s="203"/>
      <c r="B2023" s="6">
        <v>12</v>
      </c>
      <c r="C2023" s="830" t="s">
        <v>4832</v>
      </c>
      <c r="D2023" s="370">
        <v>2018</v>
      </c>
      <c r="E2023" s="371">
        <v>794.99</v>
      </c>
    </row>
    <row r="2024" spans="1:5" ht="15.95" customHeight="1">
      <c r="A2024" s="203"/>
      <c r="B2024" s="6">
        <v>13</v>
      </c>
      <c r="C2024" s="830" t="s">
        <v>4832</v>
      </c>
      <c r="D2024" s="370">
        <v>2018</v>
      </c>
      <c r="E2024" s="371">
        <v>750</v>
      </c>
    </row>
    <row r="2025" spans="1:5" ht="15.95" customHeight="1">
      <c r="A2025" s="203"/>
      <c r="B2025" s="6">
        <v>14</v>
      </c>
      <c r="C2025" s="830" t="s">
        <v>4832</v>
      </c>
      <c r="D2025" s="370">
        <v>2018</v>
      </c>
      <c r="E2025" s="371">
        <v>750</v>
      </c>
    </row>
    <row r="2026" spans="1:5" s="4" customFormat="1" ht="15.95" customHeight="1">
      <c r="A2026" s="86"/>
      <c r="B2026" s="6">
        <v>15</v>
      </c>
      <c r="C2026" s="830" t="s">
        <v>4832</v>
      </c>
      <c r="D2026" s="370">
        <v>2018</v>
      </c>
      <c r="E2026" s="371">
        <v>750</v>
      </c>
    </row>
    <row r="2027" spans="1:5" s="4" customFormat="1" ht="15.95" customHeight="1">
      <c r="A2027" s="86"/>
      <c r="B2027" s="6">
        <v>16</v>
      </c>
      <c r="C2027" s="830" t="s">
        <v>4833</v>
      </c>
      <c r="D2027" s="370">
        <v>2019</v>
      </c>
      <c r="E2027" s="371">
        <v>412.05</v>
      </c>
    </row>
    <row r="2028" spans="1:5" s="4" customFormat="1" ht="15.95" customHeight="1">
      <c r="A2028" s="86"/>
      <c r="B2028" s="6">
        <v>17</v>
      </c>
      <c r="C2028" s="830" t="s">
        <v>4833</v>
      </c>
      <c r="D2028" s="370">
        <v>2019</v>
      </c>
      <c r="E2028" s="371">
        <v>412.05</v>
      </c>
    </row>
    <row r="2029" spans="1:5" s="4" customFormat="1" ht="15.95" customHeight="1">
      <c r="A2029" s="86"/>
      <c r="B2029" s="6">
        <v>18</v>
      </c>
      <c r="C2029" s="830" t="s">
        <v>4833</v>
      </c>
      <c r="D2029" s="370">
        <v>2019</v>
      </c>
      <c r="E2029" s="371">
        <v>412.05</v>
      </c>
    </row>
    <row r="2030" spans="1:5" s="4" customFormat="1" ht="15.95" customHeight="1">
      <c r="A2030" s="86"/>
      <c r="B2030" s="6">
        <v>19</v>
      </c>
      <c r="C2030" s="830" t="s">
        <v>4833</v>
      </c>
      <c r="D2030" s="370">
        <v>2019</v>
      </c>
      <c r="E2030" s="371">
        <v>412.05</v>
      </c>
    </row>
    <row r="2031" spans="1:5" s="4" customFormat="1" ht="15.95" customHeight="1">
      <c r="A2031" s="86"/>
      <c r="B2031" s="6">
        <v>20</v>
      </c>
      <c r="C2031" s="830" t="s">
        <v>4833</v>
      </c>
      <c r="D2031" s="370">
        <v>2019</v>
      </c>
      <c r="E2031" s="371">
        <v>412.05</v>
      </c>
    </row>
    <row r="2032" spans="1:5" s="4" customFormat="1" ht="15.95" customHeight="1">
      <c r="A2032" s="86"/>
      <c r="B2032" s="6">
        <v>21</v>
      </c>
      <c r="C2032" s="830" t="s">
        <v>4833</v>
      </c>
      <c r="D2032" s="370">
        <v>2019</v>
      </c>
      <c r="E2032" s="371">
        <v>412.05</v>
      </c>
    </row>
    <row r="2033" spans="1:5" s="4" customFormat="1" ht="15.95" customHeight="1">
      <c r="A2033" s="86"/>
      <c r="B2033" s="6">
        <v>22</v>
      </c>
      <c r="C2033" s="830" t="s">
        <v>4833</v>
      </c>
      <c r="D2033" s="370">
        <v>2019</v>
      </c>
      <c r="E2033" s="371">
        <v>412.05</v>
      </c>
    </row>
    <row r="2034" spans="1:5" s="4" customFormat="1" ht="15.95" customHeight="1">
      <c r="A2034" s="86"/>
      <c r="B2034" s="6">
        <v>23</v>
      </c>
      <c r="C2034" s="830" t="s">
        <v>4833</v>
      </c>
      <c r="D2034" s="370">
        <v>2019</v>
      </c>
      <c r="E2034" s="371">
        <v>412.05</v>
      </c>
    </row>
    <row r="2035" spans="1:5" s="4" customFormat="1" ht="15.95" customHeight="1">
      <c r="A2035" s="86"/>
      <c r="B2035" s="6">
        <v>24</v>
      </c>
      <c r="C2035" s="830" t="s">
        <v>4834</v>
      </c>
      <c r="D2035" s="370">
        <v>2019</v>
      </c>
      <c r="E2035" s="371">
        <v>811.8</v>
      </c>
    </row>
    <row r="2036" spans="1:5" s="4" customFormat="1" ht="15.95" customHeight="1">
      <c r="A2036" s="86"/>
      <c r="B2036" s="6">
        <v>25</v>
      </c>
      <c r="C2036" s="830" t="s">
        <v>4834</v>
      </c>
      <c r="D2036" s="370">
        <v>2019</v>
      </c>
      <c r="E2036" s="371">
        <v>811.8</v>
      </c>
    </row>
    <row r="2037" spans="1:5" s="4" customFormat="1" ht="15.95" customHeight="1">
      <c r="A2037" s="86"/>
      <c r="B2037" s="6">
        <v>26</v>
      </c>
      <c r="C2037" s="830" t="s">
        <v>4834</v>
      </c>
      <c r="D2037" s="370">
        <v>2019</v>
      </c>
      <c r="E2037" s="371">
        <v>811.8</v>
      </c>
    </row>
    <row r="2038" spans="1:5" s="4" customFormat="1" ht="15.95" customHeight="1">
      <c r="A2038" s="86"/>
      <c r="B2038" s="6">
        <v>27</v>
      </c>
      <c r="C2038" s="830" t="s">
        <v>4834</v>
      </c>
      <c r="D2038" s="370">
        <v>2019</v>
      </c>
      <c r="E2038" s="371">
        <v>811.8</v>
      </c>
    </row>
    <row r="2039" spans="1:5" s="4" customFormat="1" ht="15.95" customHeight="1">
      <c r="A2039" s="86"/>
      <c r="B2039" s="6">
        <v>28</v>
      </c>
      <c r="C2039" s="830" t="s">
        <v>4834</v>
      </c>
      <c r="D2039" s="370">
        <v>2019</v>
      </c>
      <c r="E2039" s="371">
        <v>811.8</v>
      </c>
    </row>
    <row r="2040" spans="1:5" s="4" customFormat="1" ht="15.95" customHeight="1">
      <c r="A2040" s="86"/>
      <c r="B2040" s="6">
        <v>29</v>
      </c>
      <c r="C2040" s="830" t="s">
        <v>4834</v>
      </c>
      <c r="D2040" s="370">
        <v>2019</v>
      </c>
      <c r="E2040" s="371">
        <v>811.8</v>
      </c>
    </row>
    <row r="2041" spans="1:5" s="4" customFormat="1" ht="15.95" customHeight="1">
      <c r="A2041" s="86"/>
      <c r="B2041" s="6">
        <v>30</v>
      </c>
      <c r="C2041" s="830" t="s">
        <v>4834</v>
      </c>
      <c r="D2041" s="370">
        <v>2019</v>
      </c>
      <c r="E2041" s="371">
        <v>811.8</v>
      </c>
    </row>
    <row r="2042" spans="1:5" s="4" customFormat="1" ht="15.95" customHeight="1">
      <c r="A2042" s="86"/>
      <c r="B2042" s="6">
        <v>31</v>
      </c>
      <c r="C2042" s="830" t="s">
        <v>4834</v>
      </c>
      <c r="D2042" s="370">
        <v>2019</v>
      </c>
      <c r="E2042" s="371">
        <v>811.8</v>
      </c>
    </row>
    <row r="2043" spans="1:5" s="86" customFormat="1" ht="15.95" customHeight="1">
      <c r="B2043" s="6">
        <v>32</v>
      </c>
      <c r="C2043" s="830" t="s">
        <v>4832</v>
      </c>
      <c r="D2043" s="370">
        <v>2019</v>
      </c>
      <c r="E2043" s="371">
        <v>799.99</v>
      </c>
    </row>
    <row r="2044" spans="1:5" s="86" customFormat="1" ht="15.95" customHeight="1">
      <c r="B2044" s="6">
        <v>33</v>
      </c>
      <c r="C2044" s="830" t="s">
        <v>4832</v>
      </c>
      <c r="D2044" s="370">
        <v>2019</v>
      </c>
      <c r="E2044" s="371">
        <v>799.99</v>
      </c>
    </row>
    <row r="2045" spans="1:5" s="86" customFormat="1" ht="15.95" customHeight="1">
      <c r="B2045" s="6">
        <v>34</v>
      </c>
      <c r="C2045" s="830" t="s">
        <v>3855</v>
      </c>
      <c r="D2045" s="370">
        <v>2020</v>
      </c>
      <c r="E2045" s="371">
        <v>999.99</v>
      </c>
    </row>
    <row r="2046" spans="1:5" s="86" customFormat="1" ht="15.95" customHeight="1">
      <c r="B2046" s="6">
        <v>35</v>
      </c>
      <c r="C2046" s="833" t="s">
        <v>2765</v>
      </c>
      <c r="D2046" s="834">
        <v>2013</v>
      </c>
      <c r="E2046" s="835">
        <v>406.99</v>
      </c>
    </row>
    <row r="2047" spans="1:5" s="86" customFormat="1" ht="15.95" customHeight="1">
      <c r="B2047" s="6">
        <v>36</v>
      </c>
      <c r="C2047" s="836" t="s">
        <v>2766</v>
      </c>
      <c r="D2047" s="370">
        <v>2013</v>
      </c>
      <c r="E2047" s="371">
        <v>199.9</v>
      </c>
    </row>
    <row r="2048" spans="1:5" s="86" customFormat="1" ht="15.95" customHeight="1">
      <c r="B2048" s="6">
        <v>37</v>
      </c>
      <c r="C2048" s="836" t="s">
        <v>2767</v>
      </c>
      <c r="D2048" s="370">
        <v>2013</v>
      </c>
      <c r="E2048" s="371">
        <v>229</v>
      </c>
    </row>
    <row r="2049" spans="1:5" s="86" customFormat="1" ht="15.95" customHeight="1">
      <c r="B2049" s="6">
        <v>38</v>
      </c>
      <c r="C2049" s="836" t="s">
        <v>2768</v>
      </c>
      <c r="D2049" s="370">
        <v>2013</v>
      </c>
      <c r="E2049" s="371">
        <v>249.9</v>
      </c>
    </row>
    <row r="2050" spans="1:5" s="86" customFormat="1" ht="15.95" customHeight="1">
      <c r="B2050" s="6">
        <v>39</v>
      </c>
      <c r="C2050" s="836" t="s">
        <v>4872</v>
      </c>
      <c r="D2050" s="370">
        <v>2013</v>
      </c>
      <c r="E2050" s="371">
        <v>589</v>
      </c>
    </row>
    <row r="2051" spans="1:5" s="86" customFormat="1" ht="15.95" customHeight="1">
      <c r="B2051" s="6">
        <v>40</v>
      </c>
      <c r="C2051" s="543" t="s">
        <v>3442</v>
      </c>
      <c r="D2051" s="370"/>
      <c r="E2051" s="371">
        <v>613881.47</v>
      </c>
    </row>
    <row r="2052" spans="1:5" s="86" customFormat="1" ht="15.95" customHeight="1">
      <c r="B2052" s="6">
        <v>41</v>
      </c>
      <c r="C2052" s="836" t="s">
        <v>2770</v>
      </c>
      <c r="D2052" s="370">
        <v>2013</v>
      </c>
      <c r="E2052" s="371">
        <v>3490</v>
      </c>
    </row>
    <row r="2053" spans="1:5" s="86" customFormat="1" ht="15.95" customHeight="1">
      <c r="B2053" s="6">
        <v>42</v>
      </c>
      <c r="C2053" s="836" t="s">
        <v>2771</v>
      </c>
      <c r="D2053" s="370">
        <v>2013</v>
      </c>
      <c r="E2053" s="371">
        <v>720.01</v>
      </c>
    </row>
    <row r="2054" spans="1:5" s="86" customFormat="1" ht="15.95" customHeight="1">
      <c r="B2054" s="6">
        <v>43</v>
      </c>
      <c r="C2054" s="836" t="s">
        <v>2772</v>
      </c>
      <c r="D2054" s="370">
        <v>2014</v>
      </c>
      <c r="E2054" s="371">
        <v>489</v>
      </c>
    </row>
    <row r="2055" spans="1:5" s="86" customFormat="1" ht="15.95" customHeight="1">
      <c r="B2055" s="1437" t="s">
        <v>1020</v>
      </c>
      <c r="C2055" s="1437"/>
      <c r="D2055" s="1437"/>
      <c r="E2055" s="228">
        <f>SUM(E2012:E2054)</f>
        <v>653280.03</v>
      </c>
    </row>
    <row r="2056" spans="1:5" s="86" customFormat="1" ht="15.95" customHeight="1">
      <c r="B2056" s="1434" t="s">
        <v>82</v>
      </c>
      <c r="C2056" s="1435"/>
      <c r="D2056" s="1435"/>
      <c r="E2056" s="1436"/>
    </row>
    <row r="2057" spans="1:5" s="4" customFormat="1" ht="15.95" customHeight="1">
      <c r="A2057" s="86"/>
      <c r="B2057" s="107">
        <v>1</v>
      </c>
      <c r="C2057" s="409" t="s">
        <v>3404</v>
      </c>
      <c r="D2057" s="338" t="s">
        <v>14</v>
      </c>
      <c r="E2057" s="346">
        <v>83534.17</v>
      </c>
    </row>
    <row r="2058" spans="1:5" s="4" customFormat="1" ht="15.95" customHeight="1">
      <c r="A2058" s="86"/>
      <c r="B2058" s="107">
        <v>2</v>
      </c>
      <c r="C2058" s="409" t="s">
        <v>3405</v>
      </c>
      <c r="D2058" s="338" t="s">
        <v>14</v>
      </c>
      <c r="E2058" s="346">
        <v>34774.31</v>
      </c>
    </row>
    <row r="2059" spans="1:5" s="4" customFormat="1" ht="15.95" customHeight="1">
      <c r="A2059" s="86"/>
      <c r="B2059" s="107">
        <v>3</v>
      </c>
      <c r="C2059" s="409" t="s">
        <v>3406</v>
      </c>
      <c r="D2059" s="338" t="s">
        <v>14</v>
      </c>
      <c r="E2059" s="346">
        <v>7768.81</v>
      </c>
    </row>
    <row r="2060" spans="1:5" s="4" customFormat="1" ht="15.95" customHeight="1">
      <c r="A2060" s="86"/>
      <c r="B2060" s="107">
        <v>4</v>
      </c>
      <c r="C2060" s="409" t="s">
        <v>3407</v>
      </c>
      <c r="D2060" s="338" t="s">
        <v>14</v>
      </c>
      <c r="E2060" s="346">
        <v>1753.44</v>
      </c>
    </row>
    <row r="2061" spans="1:5" s="4" customFormat="1" ht="15.95" customHeight="1">
      <c r="A2061" s="86"/>
      <c r="B2061" s="107">
        <v>5</v>
      </c>
      <c r="C2061" s="409" t="s">
        <v>3408</v>
      </c>
      <c r="D2061" s="338" t="s">
        <v>14</v>
      </c>
      <c r="E2061" s="346">
        <v>2915.05</v>
      </c>
    </row>
    <row r="2062" spans="1:5" s="4" customFormat="1" ht="15.95" customHeight="1">
      <c r="A2062" s="86"/>
      <c r="B2062" s="107">
        <v>6</v>
      </c>
      <c r="C2062" s="409" t="s">
        <v>3409</v>
      </c>
      <c r="D2062" s="338" t="s">
        <v>14</v>
      </c>
      <c r="E2062" s="346">
        <v>15600.23</v>
      </c>
    </row>
    <row r="2063" spans="1:5" s="4" customFormat="1" ht="15.95" customHeight="1">
      <c r="A2063" s="86"/>
      <c r="B2063" s="107">
        <v>7</v>
      </c>
      <c r="C2063" s="409" t="s">
        <v>3410</v>
      </c>
      <c r="D2063" s="338" t="s">
        <v>14</v>
      </c>
      <c r="E2063" s="346">
        <v>1358</v>
      </c>
    </row>
    <row r="2064" spans="1:5" s="4" customFormat="1" ht="15.95" customHeight="1">
      <c r="A2064" s="86"/>
      <c r="B2064" s="107">
        <v>8</v>
      </c>
      <c r="C2064" s="409" t="s">
        <v>3411</v>
      </c>
      <c r="D2064" s="338" t="s">
        <v>14</v>
      </c>
      <c r="E2064" s="346">
        <v>4922.41</v>
      </c>
    </row>
    <row r="2065" spans="1:5" s="4" customFormat="1" ht="15.95" customHeight="1">
      <c r="A2065" s="86"/>
      <c r="B2065" s="107">
        <v>9</v>
      </c>
      <c r="C2065" s="409" t="s">
        <v>3412</v>
      </c>
      <c r="D2065" s="338" t="s">
        <v>14</v>
      </c>
      <c r="E2065" s="346">
        <v>10545.37</v>
      </c>
    </row>
    <row r="2066" spans="1:5" s="4" customFormat="1" ht="15.95" customHeight="1">
      <c r="A2066" s="86"/>
      <c r="B2066" s="107">
        <v>10</v>
      </c>
      <c r="C2066" s="409" t="s">
        <v>3413</v>
      </c>
      <c r="D2066" s="338" t="s">
        <v>14</v>
      </c>
      <c r="E2066" s="346">
        <v>5908.49</v>
      </c>
    </row>
    <row r="2067" spans="1:5" s="4" customFormat="1" ht="15.95" customHeight="1">
      <c r="A2067" s="86"/>
      <c r="B2067" s="107">
        <v>11</v>
      </c>
      <c r="C2067" s="409" t="s">
        <v>3414</v>
      </c>
      <c r="D2067" s="338" t="s">
        <v>14</v>
      </c>
      <c r="E2067" s="346">
        <v>819.99</v>
      </c>
    </row>
    <row r="2068" spans="1:5" s="4" customFormat="1" ht="15.95" customHeight="1">
      <c r="A2068" s="86"/>
      <c r="B2068" s="107">
        <v>12</v>
      </c>
      <c r="C2068" s="409" t="s">
        <v>3415</v>
      </c>
      <c r="D2068" s="338" t="s">
        <v>14</v>
      </c>
      <c r="E2068" s="346">
        <v>8000</v>
      </c>
    </row>
    <row r="2069" spans="1:5" s="86" customFormat="1" ht="15.95" customHeight="1">
      <c r="B2069" s="107">
        <v>13</v>
      </c>
      <c r="C2069" s="409" t="s">
        <v>3416</v>
      </c>
      <c r="D2069" s="338" t="s">
        <v>14</v>
      </c>
      <c r="E2069" s="346">
        <v>570</v>
      </c>
    </row>
    <row r="2070" spans="1:5" s="86" customFormat="1" ht="15.95" customHeight="1">
      <c r="B2070" s="1437" t="s">
        <v>1020</v>
      </c>
      <c r="C2070" s="1437"/>
      <c r="D2070" s="1437"/>
      <c r="E2070" s="228">
        <f>SUM(E2057:E2069)</f>
        <v>178470.27</v>
      </c>
    </row>
    <row r="2071" spans="1:5" s="86" customFormat="1" ht="15.95" customHeight="1">
      <c r="B2071" s="1434" t="s">
        <v>93</v>
      </c>
      <c r="C2071" s="1435"/>
      <c r="D2071" s="1435"/>
      <c r="E2071" s="1436"/>
    </row>
    <row r="2072" spans="1:5" s="86" customFormat="1" ht="15.95" customHeight="1">
      <c r="B2072" s="107">
        <v>1</v>
      </c>
      <c r="C2072" s="809" t="s">
        <v>4740</v>
      </c>
      <c r="D2072" s="810" t="s">
        <v>4741</v>
      </c>
      <c r="E2072" s="811">
        <v>29565</v>
      </c>
    </row>
    <row r="2073" spans="1:5" s="86" customFormat="1" ht="15.95" customHeight="1">
      <c r="B2073" s="107">
        <v>2</v>
      </c>
      <c r="C2073" s="809" t="s">
        <v>219</v>
      </c>
      <c r="D2073" s="810">
        <v>2006</v>
      </c>
      <c r="E2073" s="811">
        <v>4200</v>
      </c>
    </row>
    <row r="2074" spans="1:5" s="86" customFormat="1" ht="15.95" customHeight="1">
      <c r="B2074" s="107">
        <v>3</v>
      </c>
      <c r="C2074" s="809" t="s">
        <v>4742</v>
      </c>
      <c r="D2074" s="810" t="s">
        <v>4743</v>
      </c>
      <c r="E2074" s="811">
        <v>1980</v>
      </c>
    </row>
    <row r="2075" spans="1:5" s="86" customFormat="1" ht="15.95" customHeight="1">
      <c r="B2075" s="107">
        <v>4</v>
      </c>
      <c r="C2075" s="809" t="s">
        <v>4744</v>
      </c>
      <c r="D2075" s="810" t="s">
        <v>4745</v>
      </c>
      <c r="E2075" s="811">
        <v>9495</v>
      </c>
    </row>
    <row r="2076" spans="1:5" s="86" customFormat="1" ht="15.95" customHeight="1">
      <c r="B2076" s="107">
        <v>5</v>
      </c>
      <c r="C2076" s="809" t="s">
        <v>4746</v>
      </c>
      <c r="D2076" s="810">
        <v>2008</v>
      </c>
      <c r="E2076" s="811">
        <v>19058</v>
      </c>
    </row>
    <row r="2077" spans="1:5" s="86" customFormat="1" ht="15.95" customHeight="1">
      <c r="B2077" s="107">
        <v>6</v>
      </c>
      <c r="C2077" s="809" t="s">
        <v>4747</v>
      </c>
      <c r="D2077" s="810" t="s">
        <v>4748</v>
      </c>
      <c r="E2077" s="811">
        <v>6884</v>
      </c>
    </row>
    <row r="2078" spans="1:5" s="86" customFormat="1" ht="15.95" customHeight="1">
      <c r="B2078" s="107">
        <v>7</v>
      </c>
      <c r="C2078" s="809" t="s">
        <v>4749</v>
      </c>
      <c r="D2078" s="810" t="s">
        <v>4750</v>
      </c>
      <c r="E2078" s="811">
        <v>5590</v>
      </c>
    </row>
    <row r="2079" spans="1:5" s="86" customFormat="1" ht="15.95" customHeight="1">
      <c r="B2079" s="107">
        <v>8</v>
      </c>
      <c r="C2079" s="809" t="s">
        <v>4751</v>
      </c>
      <c r="D2079" s="810">
        <v>1998</v>
      </c>
      <c r="E2079" s="811">
        <v>5061</v>
      </c>
    </row>
    <row r="2080" spans="1:5" s="86" customFormat="1" ht="15.95" customHeight="1">
      <c r="B2080" s="1437" t="s">
        <v>1020</v>
      </c>
      <c r="C2080" s="1437"/>
      <c r="D2080" s="1437"/>
      <c r="E2080" s="228">
        <f>SUM(E2072:E2079)</f>
        <v>81833</v>
      </c>
    </row>
    <row r="2081" spans="2:5" s="86" customFormat="1" ht="15.95" customHeight="1">
      <c r="E2081" s="12"/>
    </row>
    <row r="2082" spans="2:5" s="86" customFormat="1" ht="15.95" customHeight="1">
      <c r="E2082" s="12"/>
    </row>
    <row r="2083" spans="2:5" ht="15.95" customHeight="1">
      <c r="B2083" s="1425" t="s">
        <v>3291</v>
      </c>
      <c r="C2083" s="1425"/>
      <c r="D2083" s="1425"/>
      <c r="E2083" s="1425"/>
    </row>
    <row r="2084" spans="2:5" ht="15.95" customHeight="1">
      <c r="B2084" s="1434" t="s">
        <v>3291</v>
      </c>
      <c r="C2084" s="1435"/>
      <c r="D2084" s="1435"/>
      <c r="E2084" s="1436"/>
    </row>
    <row r="2085" spans="2:5" ht="15.95" customHeight="1">
      <c r="B2085" s="107">
        <v>1</v>
      </c>
      <c r="C2085" s="211" t="s">
        <v>1089</v>
      </c>
      <c r="D2085" s="212">
        <v>2007</v>
      </c>
      <c r="E2085" s="1445">
        <v>233645.7</v>
      </c>
    </row>
    <row r="2086" spans="2:5" ht="15.95" customHeight="1">
      <c r="B2086" s="107">
        <v>2</v>
      </c>
      <c r="C2086" s="211" t="s">
        <v>1090</v>
      </c>
      <c r="D2086" s="212">
        <v>2007</v>
      </c>
      <c r="E2086" s="1446"/>
    </row>
    <row r="2087" spans="2:5">
      <c r="B2087" s="107">
        <v>3</v>
      </c>
      <c r="C2087" s="211" t="s">
        <v>1091</v>
      </c>
      <c r="D2087" s="212">
        <v>2007</v>
      </c>
      <c r="E2087" s="1447"/>
    </row>
    <row r="2088" spans="2:5" ht="15.95" customHeight="1">
      <c r="B2088" s="107">
        <v>4</v>
      </c>
      <c r="C2088" s="189" t="s">
        <v>2934</v>
      </c>
      <c r="D2088" s="188">
        <v>2016</v>
      </c>
      <c r="E2088" s="244">
        <v>84624</v>
      </c>
    </row>
    <row r="2089" spans="2:5" ht="15.95" customHeight="1">
      <c r="B2089" s="1437" t="s">
        <v>1020</v>
      </c>
      <c r="C2089" s="1437"/>
      <c r="D2089" s="1437"/>
      <c r="E2089" s="228">
        <f>SUM(E2085:E2088)</f>
        <v>318269.7</v>
      </c>
    </row>
    <row r="2090" spans="2:5" ht="15.95" customHeight="1"/>
    <row r="2091" spans="2:5" ht="15.95" customHeight="1"/>
    <row r="2092" spans="2:5">
      <c r="B2092" s="1411" t="s">
        <v>5368</v>
      </c>
      <c r="C2092" s="1411"/>
      <c r="D2092" s="1411"/>
      <c r="E2092" s="1411"/>
    </row>
    <row r="2093" spans="2:5">
      <c r="B2093" s="1412" t="s">
        <v>5426</v>
      </c>
      <c r="C2093" s="1413"/>
      <c r="D2093" s="1413"/>
      <c r="E2093" s="1414"/>
    </row>
    <row r="2094" spans="2:5">
      <c r="B2094" s="983">
        <v>1</v>
      </c>
      <c r="C2094" s="962" t="s">
        <v>5427</v>
      </c>
      <c r="D2094" s="984">
        <v>2019</v>
      </c>
      <c r="E2094" s="985">
        <v>22000</v>
      </c>
    </row>
    <row r="2095" spans="2:5">
      <c r="B2095" s="983">
        <v>2</v>
      </c>
      <c r="C2095" s="962" t="s">
        <v>5428</v>
      </c>
      <c r="D2095" s="984">
        <v>2019</v>
      </c>
      <c r="E2095" s="985">
        <v>1000</v>
      </c>
    </row>
    <row r="2096" spans="2:5">
      <c r="B2096" s="983">
        <v>3</v>
      </c>
      <c r="C2096" s="986" t="s">
        <v>5429</v>
      </c>
      <c r="D2096" s="987">
        <v>2019</v>
      </c>
      <c r="E2096" s="988">
        <v>3000</v>
      </c>
    </row>
    <row r="2097" spans="2:5">
      <c r="B2097" s="1433" t="s">
        <v>1020</v>
      </c>
      <c r="C2097" s="1433"/>
      <c r="D2097" s="1433"/>
      <c r="E2097" s="989">
        <f>SUM(E2094:E2096)</f>
        <v>26000</v>
      </c>
    </row>
    <row r="2098" spans="2:5">
      <c r="B2098" s="1245" t="s">
        <v>3738</v>
      </c>
      <c r="C2098" s="1245"/>
      <c r="D2098" s="1245"/>
      <c r="E2098" s="1245"/>
    </row>
    <row r="2099" spans="2:5">
      <c r="B2099" s="998">
        <v>1</v>
      </c>
      <c r="C2099" s="1044" t="s">
        <v>5601</v>
      </c>
      <c r="D2099" s="969">
        <v>2006</v>
      </c>
      <c r="E2099" s="1045">
        <v>10134</v>
      </c>
    </row>
    <row r="2100" spans="2:5">
      <c r="B2100" s="998">
        <v>2</v>
      </c>
      <c r="C2100" s="1044" t="s">
        <v>5602</v>
      </c>
      <c r="D2100" s="969">
        <v>2006</v>
      </c>
      <c r="E2100" s="1045">
        <v>6923.28</v>
      </c>
    </row>
    <row r="2101" spans="2:5">
      <c r="B2101" s="998">
        <v>3</v>
      </c>
      <c r="C2101" s="1044" t="s">
        <v>5603</v>
      </c>
      <c r="D2101" s="969">
        <v>2006</v>
      </c>
      <c r="E2101" s="1045">
        <v>3292.08</v>
      </c>
    </row>
    <row r="2102" spans="2:5">
      <c r="B2102" s="998">
        <v>4</v>
      </c>
      <c r="C2102" s="1044" t="s">
        <v>5604</v>
      </c>
      <c r="D2102" s="969">
        <v>2006</v>
      </c>
      <c r="E2102" s="1045">
        <v>3653.9</v>
      </c>
    </row>
    <row r="2103" spans="2:5">
      <c r="B2103" s="998">
        <v>5</v>
      </c>
      <c r="C2103" s="1044" t="s">
        <v>5605</v>
      </c>
      <c r="D2103" s="969">
        <v>2006</v>
      </c>
      <c r="E2103" s="1045">
        <v>3943.44</v>
      </c>
    </row>
    <row r="2104" spans="2:5">
      <c r="B2104" s="998">
        <v>6</v>
      </c>
      <c r="C2104" s="1044" t="s">
        <v>5606</v>
      </c>
      <c r="D2104" s="969">
        <v>1991</v>
      </c>
      <c r="E2104" s="1045">
        <v>3155.04</v>
      </c>
    </row>
    <row r="2105" spans="2:5">
      <c r="B2105" s="998">
        <v>7</v>
      </c>
      <c r="C2105" s="1044" t="s">
        <v>5607</v>
      </c>
      <c r="D2105" s="969">
        <v>1994</v>
      </c>
      <c r="E2105" s="1045">
        <v>8004.88</v>
      </c>
    </row>
    <row r="2106" spans="2:5">
      <c r="B2106" s="998">
        <v>8</v>
      </c>
      <c r="C2106" s="1044" t="s">
        <v>5608</v>
      </c>
      <c r="D2106" s="969">
        <v>1996</v>
      </c>
      <c r="E2106" s="1045">
        <v>5439.93</v>
      </c>
    </row>
    <row r="2107" spans="2:5">
      <c r="B2107" s="998">
        <v>9</v>
      </c>
      <c r="C2107" s="1044" t="s">
        <v>5609</v>
      </c>
      <c r="D2107" s="969">
        <v>1996</v>
      </c>
      <c r="E2107" s="1045">
        <v>4033.59</v>
      </c>
    </row>
    <row r="2108" spans="2:5">
      <c r="B2108" s="998">
        <v>10</v>
      </c>
      <c r="C2108" s="1044" t="s">
        <v>5610</v>
      </c>
      <c r="D2108" s="969">
        <v>1996</v>
      </c>
      <c r="E2108" s="1045">
        <v>1790</v>
      </c>
    </row>
    <row r="2109" spans="2:5">
      <c r="B2109" s="998">
        <v>11</v>
      </c>
      <c r="C2109" s="1044" t="s">
        <v>5611</v>
      </c>
      <c r="D2109" s="969">
        <v>1998</v>
      </c>
      <c r="E2109" s="1045">
        <v>12027.59</v>
      </c>
    </row>
    <row r="2110" spans="2:5">
      <c r="B2110" s="998">
        <v>12</v>
      </c>
      <c r="C2110" s="1044" t="s">
        <v>5612</v>
      </c>
      <c r="D2110" s="969">
        <v>1999</v>
      </c>
      <c r="E2110" s="1045">
        <v>5274.29</v>
      </c>
    </row>
    <row r="2111" spans="2:5">
      <c r="B2111" s="998">
        <v>13</v>
      </c>
      <c r="C2111" s="1044" t="s">
        <v>5613</v>
      </c>
      <c r="D2111" s="969">
        <v>1999</v>
      </c>
      <c r="E2111" s="1045">
        <v>2057.0100000000002</v>
      </c>
    </row>
    <row r="2112" spans="2:5">
      <c r="B2112" s="998">
        <v>14</v>
      </c>
      <c r="C2112" s="1044" t="s">
        <v>123</v>
      </c>
      <c r="D2112" s="969">
        <v>1999</v>
      </c>
      <c r="E2112" s="1045">
        <v>3825.02</v>
      </c>
    </row>
    <row r="2113" spans="2:5">
      <c r="B2113" s="998">
        <v>15</v>
      </c>
      <c r="C2113" s="1044" t="s">
        <v>123</v>
      </c>
      <c r="D2113" s="969">
        <v>1999</v>
      </c>
      <c r="E2113" s="1045">
        <v>3532.8</v>
      </c>
    </row>
    <row r="2114" spans="2:5">
      <c r="B2114" s="998">
        <v>16</v>
      </c>
      <c r="C2114" s="1044" t="s">
        <v>5614</v>
      </c>
      <c r="D2114" s="969">
        <v>2001</v>
      </c>
      <c r="E2114" s="1045">
        <v>4950</v>
      </c>
    </row>
    <row r="2115" spans="2:5">
      <c r="B2115" s="998">
        <v>17</v>
      </c>
      <c r="C2115" s="1044" t="s">
        <v>5615</v>
      </c>
      <c r="D2115" s="969">
        <v>2001</v>
      </c>
      <c r="E2115" s="1045">
        <v>2669.19</v>
      </c>
    </row>
    <row r="2116" spans="2:5">
      <c r="B2116" s="998">
        <v>18</v>
      </c>
      <c r="C2116" s="1044" t="s">
        <v>5616</v>
      </c>
      <c r="D2116" s="969">
        <v>2001</v>
      </c>
      <c r="E2116" s="1045">
        <v>5090.33</v>
      </c>
    </row>
    <row r="2117" spans="2:5">
      <c r="B2117" s="998">
        <v>19</v>
      </c>
      <c r="C2117" s="1044" t="s">
        <v>5617</v>
      </c>
      <c r="D2117" s="969">
        <v>2001</v>
      </c>
      <c r="E2117" s="1045">
        <v>1937.85</v>
      </c>
    </row>
    <row r="2118" spans="2:5">
      <c r="B2118" s="998">
        <v>20</v>
      </c>
      <c r="C2118" s="1044" t="s">
        <v>5618</v>
      </c>
      <c r="D2118" s="969">
        <v>2002</v>
      </c>
      <c r="E2118" s="1045">
        <v>4641.49</v>
      </c>
    </row>
    <row r="2119" spans="2:5">
      <c r="B2119" s="998">
        <v>21</v>
      </c>
      <c r="C2119" s="1044" t="s">
        <v>123</v>
      </c>
      <c r="D2119" s="969">
        <v>2002</v>
      </c>
      <c r="E2119" s="1045">
        <v>3557.42</v>
      </c>
    </row>
    <row r="2120" spans="2:5">
      <c r="B2120" s="998">
        <v>22</v>
      </c>
      <c r="C2120" s="1044" t="s">
        <v>123</v>
      </c>
      <c r="D2120" s="969">
        <v>2003</v>
      </c>
      <c r="E2120" s="1045">
        <v>4831</v>
      </c>
    </row>
    <row r="2121" spans="2:5">
      <c r="B2121" s="998">
        <v>23</v>
      </c>
      <c r="C2121" s="1044" t="s">
        <v>5619</v>
      </c>
      <c r="D2121" s="969">
        <v>2006</v>
      </c>
      <c r="E2121" s="1045">
        <v>3400</v>
      </c>
    </row>
    <row r="2122" spans="2:5">
      <c r="B2122" s="998">
        <v>24</v>
      </c>
      <c r="C2122" s="1044" t="s">
        <v>5620</v>
      </c>
      <c r="D2122" s="969">
        <v>2006</v>
      </c>
      <c r="E2122" s="1045">
        <v>3830.01</v>
      </c>
    </row>
    <row r="2123" spans="2:5">
      <c r="B2123" s="998">
        <v>25</v>
      </c>
      <c r="C2123" s="1044" t="s">
        <v>5621</v>
      </c>
      <c r="D2123" s="969">
        <v>2007</v>
      </c>
      <c r="E2123" s="1045">
        <v>4340</v>
      </c>
    </row>
    <row r="2124" spans="2:5">
      <c r="B2124" s="998">
        <v>26</v>
      </c>
      <c r="C2124" s="1044" t="s">
        <v>123</v>
      </c>
      <c r="D2124" s="969">
        <v>1997</v>
      </c>
      <c r="E2124" s="1045">
        <v>4735.41</v>
      </c>
    </row>
    <row r="2125" spans="2:5">
      <c r="B2125" s="998">
        <v>27</v>
      </c>
      <c r="C2125" s="1044" t="s">
        <v>123</v>
      </c>
      <c r="D2125" s="969">
        <v>1997</v>
      </c>
      <c r="E2125" s="1045">
        <v>4735.42</v>
      </c>
    </row>
    <row r="2126" spans="2:5">
      <c r="B2126" s="998">
        <v>28</v>
      </c>
      <c r="C2126" s="1044" t="s">
        <v>5622</v>
      </c>
      <c r="D2126" s="969">
        <v>2006</v>
      </c>
      <c r="E2126" s="1045">
        <v>16104</v>
      </c>
    </row>
    <row r="2127" spans="2:5">
      <c r="B2127" s="998">
        <v>29</v>
      </c>
      <c r="C2127" s="1044" t="s">
        <v>5623</v>
      </c>
      <c r="D2127" s="969">
        <v>1999</v>
      </c>
      <c r="E2127" s="1045">
        <v>2712.24</v>
      </c>
    </row>
    <row r="2128" spans="2:5">
      <c r="B2128" s="998">
        <v>30</v>
      </c>
      <c r="C2128" s="1046" t="s">
        <v>5564</v>
      </c>
      <c r="D2128" s="1047">
        <v>1988</v>
      </c>
      <c r="E2128" s="1048">
        <v>1842.09</v>
      </c>
    </row>
    <row r="2129" spans="2:5">
      <c r="B2129" s="998">
        <v>31</v>
      </c>
      <c r="C2129" s="1049" t="s">
        <v>5573</v>
      </c>
      <c r="D2129" s="1047">
        <v>1967</v>
      </c>
      <c r="E2129" s="1048">
        <v>1730.83</v>
      </c>
    </row>
    <row r="2130" spans="2:5">
      <c r="B2130" s="998">
        <v>32</v>
      </c>
      <c r="C2130" s="1049" t="s">
        <v>5583</v>
      </c>
      <c r="D2130" s="1047">
        <v>1990</v>
      </c>
      <c r="E2130" s="1048">
        <v>946.7</v>
      </c>
    </row>
    <row r="2131" spans="2:5">
      <c r="B2131" s="998">
        <v>33</v>
      </c>
      <c r="C2131" s="1049" t="s">
        <v>5584</v>
      </c>
      <c r="D2131" s="1047">
        <v>1983</v>
      </c>
      <c r="E2131" s="1048">
        <v>2166.29</v>
      </c>
    </row>
    <row r="2132" spans="2:5">
      <c r="B2132" s="998">
        <v>34</v>
      </c>
      <c r="C2132" s="1049" t="s">
        <v>5585</v>
      </c>
      <c r="D2132" s="1047">
        <v>2002</v>
      </c>
      <c r="E2132" s="1048">
        <v>7316.34</v>
      </c>
    </row>
    <row r="2133" spans="2:5">
      <c r="B2133" s="998">
        <v>35</v>
      </c>
      <c r="C2133" s="1049" t="s">
        <v>5585</v>
      </c>
      <c r="D2133" s="1047">
        <v>2002</v>
      </c>
      <c r="E2133" s="1048">
        <v>7316.34</v>
      </c>
    </row>
    <row r="2134" spans="2:5">
      <c r="B2134" s="998">
        <v>36</v>
      </c>
      <c r="C2134" s="1046" t="s">
        <v>5586</v>
      </c>
      <c r="D2134" s="1047">
        <v>1997</v>
      </c>
      <c r="E2134" s="1048">
        <v>2610.8000000000002</v>
      </c>
    </row>
    <row r="2135" spans="2:5">
      <c r="B2135" s="998">
        <v>37</v>
      </c>
      <c r="C2135" s="1049" t="s">
        <v>5587</v>
      </c>
      <c r="D2135" s="1047">
        <v>2004</v>
      </c>
      <c r="E2135" s="1048">
        <v>4647.59</v>
      </c>
    </row>
    <row r="2136" spans="2:5">
      <c r="B2136" s="998">
        <v>38</v>
      </c>
      <c r="C2136" s="1049" t="s">
        <v>5588</v>
      </c>
      <c r="D2136" s="1047">
        <v>2008</v>
      </c>
      <c r="E2136" s="1048">
        <v>15264.61</v>
      </c>
    </row>
    <row r="2137" spans="2:5">
      <c r="B2137" s="998">
        <v>39</v>
      </c>
      <c r="C2137" s="1046" t="s">
        <v>5592</v>
      </c>
      <c r="D2137" s="1047">
        <v>2004</v>
      </c>
      <c r="E2137" s="1048">
        <v>13359</v>
      </c>
    </row>
    <row r="2138" spans="2:5">
      <c r="B2138" s="998">
        <v>40</v>
      </c>
      <c r="C2138" s="1046" t="s">
        <v>5593</v>
      </c>
      <c r="D2138" s="1047">
        <v>2004</v>
      </c>
      <c r="E2138" s="1048">
        <v>525</v>
      </c>
    </row>
    <row r="2139" spans="2:5">
      <c r="B2139" s="998">
        <v>41</v>
      </c>
      <c r="C2139" s="1046" t="s">
        <v>5593</v>
      </c>
      <c r="D2139" s="1047">
        <v>2004</v>
      </c>
      <c r="E2139" s="1048">
        <v>599.44000000000005</v>
      </c>
    </row>
    <row r="2140" spans="2:5">
      <c r="B2140" s="998">
        <v>42</v>
      </c>
      <c r="C2140" s="1046" t="s">
        <v>5593</v>
      </c>
      <c r="D2140" s="1047">
        <v>2004</v>
      </c>
      <c r="E2140" s="1048">
        <v>800</v>
      </c>
    </row>
    <row r="2141" spans="2:5">
      <c r="B2141" s="998">
        <v>43</v>
      </c>
      <c r="C2141" s="1046" t="s">
        <v>5593</v>
      </c>
      <c r="D2141" s="1047">
        <v>2004</v>
      </c>
      <c r="E2141" s="1048">
        <v>890</v>
      </c>
    </row>
    <row r="2142" spans="2:5">
      <c r="B2142" s="998">
        <v>44</v>
      </c>
      <c r="C2142" s="1046" t="s">
        <v>5593</v>
      </c>
      <c r="D2142" s="1047">
        <v>2004</v>
      </c>
      <c r="E2142" s="1048">
        <v>330</v>
      </c>
    </row>
    <row r="2143" spans="2:5">
      <c r="B2143" s="998">
        <v>45</v>
      </c>
      <c r="C2143" s="1046" t="s">
        <v>5593</v>
      </c>
      <c r="D2143" s="1047">
        <v>2004</v>
      </c>
      <c r="E2143" s="1048">
        <v>550</v>
      </c>
    </row>
    <row r="2144" spans="2:5">
      <c r="B2144" s="998">
        <v>46</v>
      </c>
      <c r="C2144" s="1046" t="s">
        <v>5598</v>
      </c>
      <c r="D2144" s="1047">
        <v>2004</v>
      </c>
      <c r="E2144" s="1048">
        <v>1600</v>
      </c>
    </row>
    <row r="2145" spans="2:5">
      <c r="B2145" s="998">
        <v>47</v>
      </c>
      <c r="C2145" s="1046" t="s">
        <v>5599</v>
      </c>
      <c r="D2145" s="1047">
        <v>2004</v>
      </c>
      <c r="E2145" s="1048">
        <v>690</v>
      </c>
    </row>
    <row r="2146" spans="2:5">
      <c r="B2146" s="1433" t="s">
        <v>1020</v>
      </c>
      <c r="C2146" s="1433"/>
      <c r="D2146" s="1433"/>
      <c r="E2146" s="989">
        <f>SUM(E2099:E2145)</f>
        <v>207806.24</v>
      </c>
    </row>
  </sheetData>
  <mergeCells count="112">
    <mergeCell ref="B203:D203"/>
    <mergeCell ref="B252:E252"/>
    <mergeCell ref="B1316:E1316"/>
    <mergeCell ref="B1071:D1071"/>
    <mergeCell ref="B893:E893"/>
    <mergeCell ref="B738:E738"/>
    <mergeCell ref="B1289:E1289"/>
    <mergeCell ref="B1296:D1296"/>
    <mergeCell ref="B1311:E1311"/>
    <mergeCell ref="B1072:E1072"/>
    <mergeCell ref="B292:E292"/>
    <mergeCell ref="B260:E260"/>
    <mergeCell ref="B291:D291"/>
    <mergeCell ref="B1286:E1286"/>
    <mergeCell ref="B754:E754"/>
    <mergeCell ref="B748:E748"/>
    <mergeCell ref="B750:D750"/>
    <mergeCell ref="B753:D753"/>
    <mergeCell ref="B751:E751"/>
    <mergeCell ref="B1239:E1239"/>
    <mergeCell ref="B892:D892"/>
    <mergeCell ref="B1075:D1075"/>
    <mergeCell ref="B1114:D1114"/>
    <mergeCell ref="B1076:E1076"/>
    <mergeCell ref="B2011:E2011"/>
    <mergeCell ref="B2010:D2010"/>
    <mergeCell ref="B2083:E2083"/>
    <mergeCell ref="B1285:D1285"/>
    <mergeCell ref="B1297:E1297"/>
    <mergeCell ref="B1300:D1300"/>
    <mergeCell ref="B1281:D1281"/>
    <mergeCell ref="B2089:D2089"/>
    <mergeCell ref="E2085:E2087"/>
    <mergeCell ref="B2084:E2084"/>
    <mergeCell ref="B2055:D2055"/>
    <mergeCell ref="B1319:D1319"/>
    <mergeCell ref="B1282:E1282"/>
    <mergeCell ref="B1320:E1320"/>
    <mergeCell ref="B1301:E1301"/>
    <mergeCell ref="B1310:D1310"/>
    <mergeCell ref="B7:E7"/>
    <mergeCell ref="B104:D104"/>
    <mergeCell ref="B77:E77"/>
    <mergeCell ref="B83:D83"/>
    <mergeCell ref="B8:E8"/>
    <mergeCell ref="E9:E10"/>
    <mergeCell ref="B9:B10"/>
    <mergeCell ref="C9:C10"/>
    <mergeCell ref="D9:D10"/>
    <mergeCell ref="B11:E11"/>
    <mergeCell ref="B84:E84"/>
    <mergeCell ref="B89:D89"/>
    <mergeCell ref="B90:E90"/>
    <mergeCell ref="B101:E101"/>
    <mergeCell ref="B100:D100"/>
    <mergeCell ref="B43:E43"/>
    <mergeCell ref="B45:D45"/>
    <mergeCell ref="B12:E12"/>
    <mergeCell ref="B17:D17"/>
    <mergeCell ref="B18:E18"/>
    <mergeCell ref="B28:D28"/>
    <mergeCell ref="B29:E29"/>
    <mergeCell ref="B34:E34"/>
    <mergeCell ref="B33:D33"/>
    <mergeCell ref="B42:D42"/>
    <mergeCell ref="B46:E46"/>
    <mergeCell ref="B2092:E2092"/>
    <mergeCell ref="B176:E176"/>
    <mergeCell ref="B113:D113"/>
    <mergeCell ref="B105:E105"/>
    <mergeCell ref="B114:E114"/>
    <mergeCell ref="B145:D145"/>
    <mergeCell ref="B136:E136"/>
    <mergeCell ref="B191:E191"/>
    <mergeCell ref="B2070:D2070"/>
    <mergeCell ref="B1115:E1115"/>
    <mergeCell ref="B1118:D1118"/>
    <mergeCell ref="B747:D747"/>
    <mergeCell ref="B2056:E2056"/>
    <mergeCell ref="B1288:D1288"/>
    <mergeCell ref="B248:E248"/>
    <mergeCell ref="B251:D251"/>
    <mergeCell ref="B756:D756"/>
    <mergeCell ref="B757:E757"/>
    <mergeCell ref="B805:D805"/>
    <mergeCell ref="B806:E806"/>
    <mergeCell ref="B1119:E1119"/>
    <mergeCell ref="B1238:D1238"/>
    <mergeCell ref="B2093:E2093"/>
    <mergeCell ref="B2097:D2097"/>
    <mergeCell ref="B2098:E2098"/>
    <mergeCell ref="B2146:D2146"/>
    <mergeCell ref="B2071:E2071"/>
    <mergeCell ref="B2080:D2080"/>
    <mergeCell ref="B61:D61"/>
    <mergeCell ref="B62:E62"/>
    <mergeCell ref="B70:D70"/>
    <mergeCell ref="B71:E71"/>
    <mergeCell ref="B76:D76"/>
    <mergeCell ref="B204:E204"/>
    <mergeCell ref="B247:D247"/>
    <mergeCell ref="B135:D135"/>
    <mergeCell ref="B190:D190"/>
    <mergeCell ref="B737:D737"/>
    <mergeCell ref="B259:D259"/>
    <mergeCell ref="B146:E146"/>
    <mergeCell ref="B149:D149"/>
    <mergeCell ref="B150:E150"/>
    <mergeCell ref="B154:D154"/>
    <mergeCell ref="B155:E155"/>
    <mergeCell ref="B175:D175"/>
    <mergeCell ref="B1315:D131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Arkusze</vt:lpstr>
      </vt:variant>
      <vt:variant>
        <vt:i4>13</vt:i4>
      </vt:variant>
      <vt:variant>
        <vt:lpstr>Zakresy nazwane</vt:lpstr>
      </vt:variant>
      <vt:variant>
        <vt:i4>1</vt:i4>
      </vt:variant>
    </vt:vector>
  </HeadingPairs>
  <TitlesOfParts>
    <vt:vector size="14" baseType="lpstr">
      <vt:lpstr>A - Gmina, jednostki org., TPPT</vt:lpstr>
      <vt:lpstr>B - Spółki miejskie</vt:lpstr>
      <vt:lpstr>C - Ankieta</vt:lpstr>
      <vt:lpstr>D - Bydynki, budowle</vt:lpstr>
      <vt:lpstr>E - Sieci, instalacje, drogi</vt:lpstr>
      <vt:lpstr>F - Środki trwałe</vt:lpstr>
      <vt:lpstr>G - Elektronika</vt:lpstr>
      <vt:lpstr>H - Maszyny, Urządzenia</vt:lpstr>
      <vt:lpstr>I - Inne składniki majątku</vt:lpstr>
      <vt:lpstr>J - Gotówka</vt:lpstr>
      <vt:lpstr>K - NNW OSP</vt:lpstr>
      <vt:lpstr>L - Zasoby Muzeum</vt:lpstr>
      <vt:lpstr>M - Cmentarze</vt:lpstr>
      <vt:lpstr>'G - Elektronika'!Obszar_wydruku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mpiotrowski</dc:creator>
  <cp:lastModifiedBy>A.Straburzynska</cp:lastModifiedBy>
  <dcterms:created xsi:type="dcterms:W3CDTF">2011-05-23T11:17:19Z</dcterms:created>
  <dcterms:modified xsi:type="dcterms:W3CDTF">2021-11-25T07:49:01Z</dcterms:modified>
</cp:coreProperties>
</file>